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355" yWindow="1845" windowWidth="19665" windowHeight="11760"/>
  </bookViews>
  <sheets>
    <sheet name="kandidati" sheetId="2" r:id="rId1"/>
    <sheet name="kandidatni_listina" sheetId="1" r:id="rId2"/>
    <sheet name="priloha" sheetId="3" r:id="rId3"/>
    <sheet name="kand_listina_UH" sheetId="4" r:id="rId4"/>
    <sheet name="volby_2018" sheetId="5" r:id="rId5"/>
  </sheets>
  <definedNames>
    <definedName name="_xlnm.Print_Area" localSheetId="1">kandidatni_listina!$A:$E</definedName>
    <definedName name="_xlnm.Print_Area" localSheetId="2">priloha!$A$1:$G$17</definedName>
    <definedName name="Strany_tab">kandidati!$D$32:$E$38</definedName>
  </definedName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4" i="2" l="1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B194" i="1" l="1"/>
  <c r="A17" i="1" l="1"/>
  <c r="A25" i="1" s="1"/>
  <c r="A33" i="1" s="1"/>
  <c r="A41" i="1" s="1"/>
  <c r="A49" i="1" s="1"/>
  <c r="A57" i="1" s="1"/>
  <c r="A65" i="1" s="1"/>
  <c r="A73" i="1" s="1"/>
  <c r="A81" i="1" s="1"/>
  <c r="A89" i="1" s="1"/>
  <c r="A97" i="1" s="1"/>
  <c r="A105" i="1" s="1"/>
  <c r="A113" i="1" s="1"/>
  <c r="A121" i="1" s="1"/>
  <c r="A129" i="1" s="1"/>
  <c r="A137" i="1" s="1"/>
  <c r="A145" i="1" s="1"/>
  <c r="A153" i="1" s="1"/>
  <c r="A161" i="1" s="1"/>
  <c r="A169" i="1" s="1"/>
  <c r="A177" i="1" s="1"/>
  <c r="N13" i="2" l="1"/>
  <c r="E13" i="2"/>
  <c r="N27" i="2"/>
  <c r="E27" i="2"/>
  <c r="B15" i="3"/>
  <c r="N24" i="2"/>
  <c r="N23" i="2"/>
  <c r="N22" i="2"/>
  <c r="N21" i="2"/>
  <c r="N20" i="2"/>
  <c r="N19" i="2"/>
  <c r="N18" i="2"/>
  <c r="N17" i="2"/>
  <c r="N16" i="2"/>
  <c r="N15" i="2"/>
  <c r="N14" i="2"/>
  <c r="N10" i="2"/>
  <c r="N12" i="2"/>
  <c r="N11" i="2"/>
  <c r="N8" i="2"/>
  <c r="N6" i="2"/>
  <c r="N7" i="2"/>
  <c r="N5" i="2"/>
  <c r="N4" i="2"/>
  <c r="N9" i="2"/>
  <c r="B42" i="2"/>
  <c r="A13" i="3" s="1"/>
  <c r="B43" i="2"/>
  <c r="E9" i="2"/>
  <c r="E24" i="2"/>
  <c r="E23" i="2"/>
  <c r="E8" i="2"/>
  <c r="D6" i="1"/>
  <c r="N1" i="2" s="1"/>
  <c r="E22" i="2"/>
  <c r="E21" i="2"/>
  <c r="E20" i="2"/>
  <c r="E19" i="2"/>
  <c r="E18" i="2"/>
  <c r="E17" i="2"/>
  <c r="E16" i="2"/>
  <c r="E15" i="2"/>
  <c r="E14" i="2"/>
  <c r="E10" i="2"/>
  <c r="E12" i="2"/>
  <c r="E11" i="2"/>
  <c r="E6" i="2"/>
  <c r="E7" i="2"/>
  <c r="E5" i="2"/>
  <c r="E4" i="2"/>
  <c r="I1" i="5"/>
  <c r="M26" i="5" s="1"/>
  <c r="N26" i="5"/>
  <c r="P26" i="5" s="1"/>
  <c r="R26" i="5" s="1"/>
  <c r="N25" i="5"/>
  <c r="P25" i="5" s="1"/>
  <c r="R25" i="5" s="1"/>
  <c r="N24" i="5"/>
  <c r="P24" i="5"/>
  <c r="R24" i="5" s="1"/>
  <c r="O24" i="5"/>
  <c r="N23" i="5"/>
  <c r="P23" i="5" s="1"/>
  <c r="R23" i="5" s="1"/>
  <c r="N22" i="5"/>
  <c r="O22" i="5" s="1"/>
  <c r="N21" i="5"/>
  <c r="Q21" i="5" s="1"/>
  <c r="P21" i="5"/>
  <c r="R21" i="5" s="1"/>
  <c r="N20" i="5"/>
  <c r="O20" i="5" s="1"/>
  <c r="P20" i="5"/>
  <c r="R20" i="5" s="1"/>
  <c r="N19" i="5"/>
  <c r="P19" i="5" s="1"/>
  <c r="R19" i="5" s="1"/>
  <c r="N18" i="5"/>
  <c r="P18" i="5"/>
  <c r="R18" i="5" s="1"/>
  <c r="O18" i="5"/>
  <c r="N17" i="5"/>
  <c r="Q17" i="5" s="1"/>
  <c r="P17" i="5"/>
  <c r="R17" i="5" s="1"/>
  <c r="O17" i="5"/>
  <c r="N16" i="5"/>
  <c r="P16" i="5"/>
  <c r="R16" i="5" s="1"/>
  <c r="O16" i="5"/>
  <c r="N15" i="5"/>
  <c r="P15" i="5" s="1"/>
  <c r="O15" i="5"/>
  <c r="N14" i="5"/>
  <c r="P14" i="5" s="1"/>
  <c r="R14" i="5" s="1"/>
  <c r="N13" i="5"/>
  <c r="Q13" i="5" s="1"/>
  <c r="P13" i="5"/>
  <c r="R13" i="5" s="1"/>
  <c r="O13" i="5"/>
  <c r="N12" i="5"/>
  <c r="P12" i="5" s="1"/>
  <c r="R12" i="5" s="1"/>
  <c r="N11" i="5"/>
  <c r="P11" i="5"/>
  <c r="R11" i="5" s="1"/>
  <c r="Q11" i="5"/>
  <c r="O11" i="5"/>
  <c r="N9" i="5"/>
  <c r="P9" i="5" s="1"/>
  <c r="R9" i="5" s="1"/>
  <c r="O9" i="5"/>
  <c r="N8" i="5"/>
  <c r="O8" i="5" s="1"/>
  <c r="P8" i="5"/>
  <c r="R8" i="5" s="1"/>
  <c r="N7" i="5"/>
  <c r="P7" i="5"/>
  <c r="R7" i="5" s="1"/>
  <c r="O7" i="5"/>
  <c r="N6" i="5"/>
  <c r="P6" i="5" s="1"/>
  <c r="R6" i="5" s="1"/>
  <c r="N10" i="5"/>
  <c r="O10" i="5" s="1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27" i="2" l="1"/>
  <c r="M24" i="2"/>
  <c r="M22" i="2"/>
  <c r="M20" i="2"/>
  <c r="M18" i="2"/>
  <c r="M16" i="2"/>
  <c r="M14" i="2"/>
  <c r="M12" i="2"/>
  <c r="M10" i="2"/>
  <c r="M8" i="2"/>
  <c r="M6" i="2"/>
  <c r="M26" i="2"/>
  <c r="M23" i="2"/>
  <c r="M21" i="2"/>
  <c r="M19" i="2"/>
  <c r="M17" i="2"/>
  <c r="M15" i="2"/>
  <c r="M13" i="2"/>
  <c r="M11" i="2"/>
  <c r="M9" i="2"/>
  <c r="M7" i="2"/>
  <c r="M5" i="2"/>
  <c r="M4" i="2"/>
  <c r="R15" i="5"/>
  <c r="A15" i="5" s="1"/>
  <c r="Q15" i="5"/>
  <c r="O12" i="5"/>
  <c r="O19" i="5"/>
  <c r="P22" i="5"/>
  <c r="R22" i="5" s="1"/>
  <c r="O26" i="5"/>
  <c r="A11" i="5"/>
  <c r="Q19" i="5"/>
  <c r="A19" i="5" s="1"/>
  <c r="Q8" i="5"/>
  <c r="O23" i="5"/>
  <c r="A8" i="5"/>
  <c r="Q23" i="5"/>
  <c r="A23" i="5" s="1"/>
  <c r="A17" i="5"/>
  <c r="O21" i="5"/>
  <c r="A21" i="5" s="1"/>
  <c r="A13" i="5"/>
  <c r="O14" i="5"/>
  <c r="O6" i="5"/>
  <c r="O25" i="5"/>
  <c r="A26" i="5"/>
  <c r="A24" i="5"/>
  <c r="Q25" i="5"/>
  <c r="P10" i="5"/>
  <c r="R10" i="5" s="1"/>
  <c r="Q6" i="5"/>
  <c r="A6" i="5" s="1"/>
  <c r="Q26" i="5"/>
  <c r="A1" i="3"/>
  <c r="Q7" i="5"/>
  <c r="A7" i="5" s="1"/>
  <c r="Q9" i="5"/>
  <c r="A9" i="5" s="1"/>
  <c r="Q12" i="5"/>
  <c r="Q14" i="5"/>
  <c r="A14" i="5" s="1"/>
  <c r="Q16" i="5"/>
  <c r="A16" i="5" s="1"/>
  <c r="Q18" i="5"/>
  <c r="A18" i="5" s="1"/>
  <c r="Q20" i="5"/>
  <c r="A20" i="5" s="1"/>
  <c r="Q24" i="5"/>
  <c r="Q22" i="5" l="1"/>
  <c r="A22" i="5" s="1"/>
  <c r="A25" i="5"/>
  <c r="A12" i="5"/>
  <c r="B182" i="1"/>
  <c r="Q10" i="5"/>
  <c r="A10" i="5" s="1"/>
  <c r="B22" i="1" l="1"/>
  <c r="B17" i="1"/>
  <c r="D16" i="1"/>
  <c r="D19" i="1"/>
  <c r="D56" i="1"/>
  <c r="D120" i="1"/>
  <c r="D152" i="1"/>
  <c r="D88" i="1"/>
  <c r="D168" i="1"/>
  <c r="D136" i="1"/>
  <c r="D104" i="1"/>
  <c r="D72" i="1"/>
  <c r="D40" i="1"/>
  <c r="B158" i="1"/>
  <c r="B126" i="1"/>
  <c r="B94" i="1"/>
  <c r="B62" i="1"/>
  <c r="B30" i="1"/>
  <c r="D179" i="1"/>
  <c r="D147" i="1"/>
  <c r="D115" i="1"/>
  <c r="D83" i="1"/>
  <c r="D51" i="1"/>
  <c r="D24" i="1"/>
  <c r="B174" i="1"/>
  <c r="B142" i="1"/>
  <c r="B110" i="1"/>
  <c r="B78" i="1"/>
  <c r="B46" i="1"/>
  <c r="D163" i="1"/>
  <c r="D131" i="1"/>
  <c r="D99" i="1"/>
  <c r="D67" i="1"/>
  <c r="D35" i="1"/>
  <c r="D176" i="1"/>
  <c r="D160" i="1"/>
  <c r="D144" i="1"/>
  <c r="D128" i="1"/>
  <c r="D112" i="1"/>
  <c r="D96" i="1"/>
  <c r="D80" i="1"/>
  <c r="D64" i="1"/>
  <c r="D48" i="1"/>
  <c r="D32" i="1"/>
  <c r="B166" i="1"/>
  <c r="B150" i="1"/>
  <c r="B134" i="1"/>
  <c r="B118" i="1"/>
  <c r="B102" i="1"/>
  <c r="B86" i="1"/>
  <c r="B70" i="1"/>
  <c r="B54" i="1"/>
  <c r="B38" i="1"/>
  <c r="D171" i="1"/>
  <c r="D155" i="1"/>
  <c r="D139" i="1"/>
  <c r="D123" i="1"/>
  <c r="D107" i="1"/>
  <c r="D91" i="1"/>
  <c r="D75" i="1"/>
  <c r="D59" i="1"/>
  <c r="D43" i="1"/>
  <c r="D27" i="1"/>
  <c r="B177" i="1"/>
  <c r="B161" i="1"/>
  <c r="B145" i="1"/>
  <c r="B129" i="1"/>
  <c r="B113" i="1"/>
  <c r="B97" i="1"/>
  <c r="B81" i="1"/>
  <c r="B65" i="1"/>
  <c r="B49" i="1"/>
  <c r="B33" i="1"/>
  <c r="B169" i="1"/>
  <c r="B153" i="1"/>
  <c r="B137" i="1"/>
  <c r="B121" i="1"/>
  <c r="B105" i="1"/>
  <c r="B89" i="1"/>
  <c r="B73" i="1"/>
  <c r="B57" i="1"/>
  <c r="B41" i="1"/>
  <c r="B25" i="1"/>
  <c r="C7" i="3"/>
  <c r="G5" i="3"/>
  <c r="E9" i="3"/>
  <c r="D5" i="3"/>
  <c r="B9" i="3"/>
  <c r="B11" i="3"/>
</calcChain>
</file>

<file path=xl/sharedStrings.xml><?xml version="1.0" encoding="utf-8"?>
<sst xmlns="http://schemas.openxmlformats.org/spreadsheetml/2006/main" count="344" uniqueCount="171">
  <si>
    <t>Slatiňany</t>
  </si>
  <si>
    <t>Kunčí</t>
  </si>
  <si>
    <t>Kandidátní listina</t>
  </si>
  <si>
    <t xml:space="preserve">pro volby do zastupitelstva </t>
  </si>
  <si>
    <t xml:space="preserve">konané ve dnech </t>
  </si>
  <si>
    <r>
      <t>Volební obvod č.</t>
    </r>
    <r>
      <rPr>
        <vertAlign val="superscript"/>
        <sz val="12"/>
        <rFont val="Arial"/>
        <family val="2"/>
        <charset val="238"/>
      </rPr>
      <t>xx)</t>
    </r>
    <r>
      <rPr>
        <sz val="12"/>
        <rFont val="Arial"/>
        <family val="2"/>
        <charset val="238"/>
      </rPr>
      <t xml:space="preserve">  </t>
    </r>
  </si>
  <si>
    <t>Sedma - strana pro Slatiňany, Škrovád, Trpišov, Kunčí, Presy, Podhůru a Kochánovice</t>
  </si>
  <si>
    <t>s uvedením názvu politických stran a politických hnutí</t>
  </si>
  <si>
    <t>Kandidáti:</t>
  </si>
  <si>
    <t>povolání</t>
  </si>
  <si>
    <t>Sedma</t>
  </si>
  <si>
    <t>název politické strany nebo politického hnutí, jehož je kandidát členem, popřípadě údaj „bez politické příslušnosti“</t>
  </si>
  <si>
    <t>jméno a příjmení kandidáta, pohlaví, věk ke druhému dni voleb, popřípadě ke dni voleb, konají-li se volby v jednom dni</t>
  </si>
  <si>
    <r>
      <t>část obec, nečlení-li se na části, obec</t>
    </r>
    <r>
      <rPr>
        <i/>
        <vertAlign val="superscript"/>
        <sz val="9"/>
        <rFont val="Arial"/>
        <family val="2"/>
        <charset val="238"/>
      </rPr>
      <t>x)</t>
    </r>
    <r>
      <rPr>
        <i/>
        <sz val="9"/>
        <rFont val="Arial"/>
        <family val="2"/>
        <charset val="238"/>
      </rPr>
      <t>, kde je kandidát přihlášen k pobytu</t>
    </r>
  </si>
  <si>
    <r>
      <t xml:space="preserve">Název volební strany a označení, o jaký typ volební strany jde, </t>
    </r>
    <r>
      <rPr>
        <i/>
        <vertAlign val="superscript"/>
        <sz val="9"/>
        <rFont val="Arial"/>
        <family val="2"/>
        <charset val="238"/>
      </rPr>
      <t>xxx)</t>
    </r>
  </si>
  <si>
    <t>Kandidáti</t>
  </si>
  <si>
    <t>č.</t>
  </si>
  <si>
    <t>email</t>
  </si>
  <si>
    <t>Kandidátní listina pro volby do zastupitelstva obce ……………..</t>
  </si>
  <si>
    <t>konané ve dne:</t>
  </si>
  <si>
    <t>název volební strany:</t>
  </si>
  <si>
    <t>typ volební strany:</t>
  </si>
  <si>
    <t>poř. č.</t>
  </si>
  <si>
    <t>jméno a příjmení</t>
  </si>
  <si>
    <t>věk</t>
  </si>
  <si>
    <t>obec-část obce, kde je kandidát přihlášen k trvalému pobytu</t>
  </si>
  <si>
    <t>politická příslušnost</t>
  </si>
  <si>
    <t>Zmocněnec volební strany</t>
  </si>
  <si>
    <t>Jméno a příjmení</t>
  </si>
  <si>
    <t>Místo, kde je zmocněnec přihlášen k trvalému pobytu</t>
  </si>
  <si>
    <t>…………………………………………………..</t>
  </si>
  <si>
    <t>podpis zmocněnce</t>
  </si>
  <si>
    <t>Náhradník zmocněnce volební strany</t>
  </si>
  <si>
    <t>Místo, kde je náhradník zmocněnce přihlášen k trvalému pobytu</t>
  </si>
  <si>
    <t>Osoba oprávněná jménem politické strany:</t>
  </si>
  <si>
    <t>označení funkce</t>
  </si>
  <si>
    <t>podpis osoby oprávněné jednat jménem politické strany</t>
  </si>
  <si>
    <t>V ………………</t>
  </si>
  <si>
    <t>dne:</t>
  </si>
  <si>
    <t>Přílohy:</t>
  </si>
  <si>
    <t xml:space="preserve">Počet kusů prohlášení: </t>
  </si>
  <si>
    <t>zdroj:</t>
  </si>
  <si>
    <t>Vzor kandidátní listiny, Uherské Hradiště (mesto-uh.cz)</t>
  </si>
  <si>
    <t>tituly Jméno příjmení</t>
  </si>
  <si>
    <t>pohlaví</t>
  </si>
  <si>
    <t>datum nar.</t>
  </si>
  <si>
    <t>Kandidát</t>
  </si>
  <si>
    <t>Navrhující</t>
  </si>
  <si>
    <t>strana</t>
  </si>
  <si>
    <t>Politická</t>
  </si>
  <si>
    <t>příslušnost</t>
  </si>
  <si>
    <t>Povolání</t>
  </si>
  <si>
    <t>Bydliště</t>
  </si>
  <si>
    <t>Hlasy</t>
  </si>
  <si>
    <t>Pořadí</t>
  </si>
  <si>
    <t>zvolení</t>
  </si>
  <si>
    <t>/náhradníka</t>
  </si>
  <si>
    <t>Mandát</t>
  </si>
  <si>
    <t>poř.</t>
  </si>
  <si>
    <t>číslo</t>
  </si>
  <si>
    <t>příjmení, jméno, tituly</t>
  </si>
  <si>
    <t>abs.</t>
  </si>
  <si>
    <t>v %</t>
  </si>
  <si>
    <t>Bakešová Eva Mgr.</t>
  </si>
  <si>
    <t>BEZPP</t>
  </si>
  <si>
    <t>učitelka ZŠ</t>
  </si>
  <si>
    <t>-</t>
  </si>
  <si>
    <t>Bleha Jaroslav</t>
  </si>
  <si>
    <t>podnikatel, truhlář</t>
  </si>
  <si>
    <t>Trpišov</t>
  </si>
  <si>
    <t>Brůžek Jan Ing.</t>
  </si>
  <si>
    <t>strojník, vedoucí směny</t>
  </si>
  <si>
    <t>*</t>
  </si>
  <si>
    <t>Bušta Jaroslav Ing.</t>
  </si>
  <si>
    <t>kastelán zámku</t>
  </si>
  <si>
    <t>Drahokoupil David</t>
  </si>
  <si>
    <t>soukromý zemědělec</t>
  </si>
  <si>
    <t>Jirásek Zdeněk</t>
  </si>
  <si>
    <t>správce hospice</t>
  </si>
  <si>
    <t>Koblížek Robert Ing.</t>
  </si>
  <si>
    <t>dispečer, jednatel firmy</t>
  </si>
  <si>
    <t>Škrovád</t>
  </si>
  <si>
    <t>Kolek Petr Ing.</t>
  </si>
  <si>
    <t>pedagogický asistent</t>
  </si>
  <si>
    <t>Mandys Ivo Mgr.</t>
  </si>
  <si>
    <t>ředitel ZŠ</t>
  </si>
  <si>
    <t>Pavliš Jiří Ing.</t>
  </si>
  <si>
    <t>IT konzultant</t>
  </si>
  <si>
    <t>Peřina Vlastimil Mgr.</t>
  </si>
  <si>
    <t>vedoucí správy CHKO ŽH</t>
  </si>
  <si>
    <t>Picpauerová Kamila DiS.</t>
  </si>
  <si>
    <t>dispečer dopravy</t>
  </si>
  <si>
    <t>Pilař Jiří</t>
  </si>
  <si>
    <t>OSVČ, elektrotechnik</t>
  </si>
  <si>
    <t>Růžička Tomáš Ing.</t>
  </si>
  <si>
    <t>technický pracovník - výpočtář</t>
  </si>
  <si>
    <t>Ryzová Iva MgA.</t>
  </si>
  <si>
    <t>péče o osobu blízkou, umělec. a hudeb. vzděl. čin.</t>
  </si>
  <si>
    <t>Šimonová Pavla Mgr.</t>
  </si>
  <si>
    <t>účetní</t>
  </si>
  <si>
    <t>Švadlenková Lenka Mgr.</t>
  </si>
  <si>
    <t>středoškolská učitelka</t>
  </si>
  <si>
    <t>Švecová Jana Bc.</t>
  </si>
  <si>
    <t>OSVČ (provozuje spec. maloobchod s čajem a kávou)</t>
  </si>
  <si>
    <t>Tuhý Josef MUDr.</t>
  </si>
  <si>
    <t>důchodce</t>
  </si>
  <si>
    <t>Urbánek Kamil Ing.</t>
  </si>
  <si>
    <t>jednatel projekční a stavební společnosti</t>
  </si>
  <si>
    <t>Vychodil Daniel Mgr.</t>
  </si>
  <si>
    <t>učitel, lektor, mentor</t>
  </si>
  <si>
    <t>05.10. - 06.10.2018</t>
  </si>
  <si>
    <t>narození</t>
  </si>
  <si>
    <t xml:space="preserve">průměrné narozeniny pro </t>
  </si>
  <si>
    <t>příjmení</t>
  </si>
  <si>
    <t>jméno</t>
  </si>
  <si>
    <t>tituly</t>
  </si>
  <si>
    <t>druhý den voleb:</t>
  </si>
  <si>
    <t>obec</t>
  </si>
  <si>
    <t>ulice a č.p.</t>
  </si>
  <si>
    <t>města</t>
  </si>
  <si>
    <t>část/obec</t>
  </si>
  <si>
    <t>Zkratky stran</t>
  </si>
  <si>
    <t>zkratka strany</t>
  </si>
  <si>
    <t>celá strana</t>
  </si>
  <si>
    <t>bez politické příslušnosti</t>
  </si>
  <si>
    <t xml:space="preserve">podpis zmocněnce </t>
  </si>
  <si>
    <t xml:space="preserve">  dne</t>
  </si>
  <si>
    <t>x)        Uvede se odpovídající</t>
  </si>
  <si>
    <t>xx)      Uvede se v případě, že volební obvody jsou vytvořeny</t>
  </si>
  <si>
    <t>xxx)     § 20 odst. 1 zákona č. 491/2001 Sb.</t>
  </si>
  <si>
    <t>Zmocněnec volební strany
jméno, příjmení, místo, kde je přihlášen k trvalému pobytu</t>
  </si>
  <si>
    <t>Náhradník zmocněnce jméno, příjmení, místo, kde je přihlášen k trvalému pobytu</t>
  </si>
  <si>
    <r>
      <t xml:space="preserve">jméno, příjmení a označení funkce a podpis osoby/osob oprávněné jednat jménem politické strany nebo politického hnutí, popř. organizační jednotky </t>
    </r>
    <r>
      <rPr>
        <i/>
        <vertAlign val="superscript"/>
        <sz val="11"/>
        <rFont val="Arial"/>
        <family val="2"/>
        <charset val="238"/>
      </rPr>
      <t>xxxx)</t>
    </r>
  </si>
  <si>
    <t>podpis oprávněné osoby/osob</t>
  </si>
  <si>
    <t>Ve</t>
  </si>
  <si>
    <t xml:space="preserve">Prohlášení kandidáta </t>
  </si>
  <si>
    <t xml:space="preserve"> </t>
  </si>
  <si>
    <t>narozený(á)</t>
  </si>
  <si>
    <t xml:space="preserve">datum narození </t>
  </si>
  <si>
    <t>Já níže podepsaný(á)</t>
  </si>
  <si>
    <t>Dne</t>
  </si>
  <si>
    <t>ve</t>
  </si>
  <si>
    <t>podpis kandidáta</t>
  </si>
  <si>
    <t>trvale bytem:</t>
  </si>
  <si>
    <t>povolání:</t>
  </si>
  <si>
    <t>pohlaví:</t>
  </si>
  <si>
    <t>člen strany:</t>
  </si>
  <si>
    <t>Dále souhlasím, aby uvedená strana/hnutí uchovávala tato má osobní data do odvolání.</t>
  </si>
  <si>
    <t>Texty</t>
  </si>
  <si>
    <t>ochota</t>
  </si>
  <si>
    <t>legenda:</t>
  </si>
  <si>
    <t>Z …  kandiduje do zastupitelstva</t>
  </si>
  <si>
    <t>R … připouští práci v radě města</t>
  </si>
  <si>
    <t>S … připouští kandidaturu na starostu / místostarostu</t>
  </si>
  <si>
    <t>? … nerozhodnutý/á, zvažuje možnosti</t>
  </si>
  <si>
    <r>
      <t xml:space="preserve">1 </t>
    </r>
    <r>
      <rPr>
        <i/>
        <sz val="10"/>
        <rFont val="Times New Roman"/>
        <family val="1"/>
        <charset val="238"/>
      </rPr>
      <t>… upozorňuje na možnost, že z rodinných důvodů během volebního období bude muset přenechat svůj mandát</t>
    </r>
  </si>
  <si>
    <r>
      <t> </t>
    </r>
    <r>
      <rPr>
        <vertAlign val="superscript"/>
        <sz val="10"/>
        <rFont val="Times New Roman"/>
        <family val="1"/>
        <charset val="238"/>
      </rPr>
      <t>2</t>
    </r>
    <r>
      <rPr>
        <i/>
        <sz val="10"/>
        <rFont val="Times New Roman"/>
        <family val="1"/>
        <charset val="238"/>
      </rPr>
      <t xml:space="preserve"> … v případě zájmu dalších přenechá svou kandidaturu</t>
    </r>
  </si>
  <si>
    <t>zeleně … nové tváře</t>
  </si>
  <si>
    <t>žlutý podklad … vepisovatelná pole</t>
  </si>
  <si>
    <t>nové tváře</t>
  </si>
  <si>
    <t>kompletní</t>
  </si>
  <si>
    <r>
      <t>červeně</t>
    </r>
    <r>
      <rPr>
        <i/>
        <sz val="10"/>
        <rFont val="Times New Roman"/>
        <family val="1"/>
        <charset val="238"/>
      </rPr>
      <t xml:space="preserve"> … třeba doplnit</t>
    </r>
  </si>
  <si>
    <t>náhradníci</t>
  </si>
  <si>
    <t>pozn.</t>
  </si>
  <si>
    <t>obecní volby 2022</t>
  </si>
  <si>
    <r>
      <t xml:space="preserve"> adresa místa trvalého pobytu: obec; část; ulice a čp. - </t>
    </r>
    <r>
      <rPr>
        <b/>
        <sz val="9"/>
        <rFont val="Arial"/>
        <family val="2"/>
        <charset val="238"/>
      </rPr>
      <t xml:space="preserve">dle dokladu totožnosti </t>
    </r>
  </si>
  <si>
    <t>tel</t>
  </si>
  <si>
    <t>revize</t>
  </si>
  <si>
    <t>(jméno města)</t>
  </si>
  <si>
    <t>(strana zkratka)</t>
  </si>
  <si>
    <t>(strana celý název)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</si>
</sst>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\-"/>
    <numFmt numFmtId="165" formatCode="d/m/yyyy;@"/>
    <numFmt numFmtId="166" formatCode="d/m/yy\ h:mm;@"/>
  </numFmts>
  <fonts count="38" x14ac:knownFonts="1">
    <font>
      <sz val="10"/>
      <name val="Arial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i/>
      <sz val="11"/>
      <name val="Arial"/>
      <family val="2"/>
      <charset val="238"/>
    </font>
    <font>
      <i/>
      <vertAlign val="superscript"/>
      <sz val="11"/>
      <name val="Arial"/>
      <family val="2"/>
      <charset val="238"/>
    </font>
    <font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indexed="63"/>
      <name val="Tahoma"/>
      <family val="2"/>
      <charset val="238"/>
    </font>
    <font>
      <sz val="10"/>
      <color indexed="63"/>
      <name val="Tahoma"/>
      <family val="2"/>
      <charset val="238"/>
    </font>
    <font>
      <sz val="10"/>
      <color indexed="9"/>
      <name val="Tahoma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25"/>
      <name val="Arial"/>
      <family val="2"/>
      <charset val="238"/>
    </font>
    <font>
      <sz val="9"/>
      <name val="Arial"/>
      <family val="2"/>
      <charset val="238"/>
    </font>
    <font>
      <sz val="26"/>
      <name val="Arial"/>
      <family val="2"/>
      <charset val="238"/>
    </font>
    <font>
      <sz val="12"/>
      <name val="Arial"/>
      <family val="2"/>
      <charset val="238"/>
    </font>
    <font>
      <b/>
      <sz val="13"/>
      <name val="Arial"/>
      <family val="2"/>
      <charset val="238"/>
    </font>
    <font>
      <sz val="65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28"/>
      <name val="Arial"/>
      <family val="2"/>
      <charset val="238"/>
    </font>
    <font>
      <i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i/>
      <sz val="10"/>
      <color indexed="10"/>
      <name val="Times New Roman"/>
      <family val="1"/>
      <charset val="238"/>
    </font>
    <font>
      <i/>
      <sz val="10"/>
      <color indexed="17"/>
      <name val="Times New Roman"/>
      <family val="1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color rgb="FF00B0F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/>
    <xf numFmtId="0" fontId="5" fillId="0" borderId="1" xfId="0" applyFont="1" applyBorder="1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0" fillId="0" borderId="0" xfId="0" applyNumberFormat="1"/>
    <xf numFmtId="0" fontId="8" fillId="0" borderId="0" xfId="0" applyFont="1" applyBorder="1" applyAlignment="1">
      <alignment vertical="top" wrapText="1"/>
    </xf>
    <xf numFmtId="0" fontId="0" fillId="0" borderId="0" xfId="0" applyAlignment="1"/>
    <xf numFmtId="0" fontId="10" fillId="0" borderId="0" xfId="0" applyFont="1" applyAlignment="1">
      <alignment horizontal="justify" vertical="top" wrapText="1"/>
    </xf>
    <xf numFmtId="0" fontId="10" fillId="0" borderId="2" xfId="0" applyFont="1" applyBorder="1" applyAlignment="1">
      <alignment vertical="top" wrapText="1"/>
    </xf>
    <xf numFmtId="0" fontId="0" fillId="0" borderId="0" xfId="0" applyBorder="1" applyAlignme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14" fillId="0" borderId="0" xfId="1" applyAlignment="1" applyProtection="1"/>
    <xf numFmtId="164" fontId="6" fillId="2" borderId="1" xfId="0" applyNumberFormat="1" applyFont="1" applyFill="1" applyBorder="1" applyAlignment="1" applyProtection="1">
      <alignment vertical="top" wrapText="1"/>
      <protection locked="0"/>
    </xf>
    <xf numFmtId="14" fontId="6" fillId="2" borderId="1" xfId="0" applyNumberFormat="1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vertical="top"/>
      <protection locked="0"/>
    </xf>
    <xf numFmtId="0" fontId="16" fillId="2" borderId="0" xfId="0" applyNumberFormat="1" applyFont="1" applyFill="1" applyAlignment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14" fontId="0" fillId="0" borderId="0" xfId="0" applyNumberFormat="1"/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right" vertical="top" wrapText="1"/>
    </xf>
    <xf numFmtId="0" fontId="18" fillId="3" borderId="17" xfId="0" applyFont="1" applyFill="1" applyBorder="1" applyAlignment="1">
      <alignment horizontal="left" vertical="top" wrapText="1"/>
    </xf>
    <xf numFmtId="0" fontId="19" fillId="3" borderId="17" xfId="0" applyFont="1" applyFill="1" applyBorder="1" applyAlignment="1">
      <alignment horizontal="left" vertical="top" wrapText="1"/>
    </xf>
    <xf numFmtId="0" fontId="18" fillId="3" borderId="17" xfId="0" applyFont="1" applyFill="1" applyBorder="1" applyAlignment="1">
      <alignment horizontal="center" vertical="top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0" fillId="3" borderId="18" xfId="0" applyFill="1" applyBorder="1" applyAlignment="1"/>
    <xf numFmtId="16" fontId="0" fillId="3" borderId="18" xfId="0" applyNumberFormat="1" applyFill="1" applyBorder="1" applyAlignment="1"/>
    <xf numFmtId="14" fontId="0" fillId="3" borderId="18" xfId="0" applyNumberFormat="1" applyFill="1" applyBorder="1" applyAlignment="1"/>
    <xf numFmtId="0" fontId="0" fillId="3" borderId="19" xfId="0" applyFill="1" applyBorder="1" applyAlignment="1"/>
    <xf numFmtId="0" fontId="20" fillId="0" borderId="0" xfId="0" applyFont="1" applyAlignment="1"/>
    <xf numFmtId="14" fontId="20" fillId="0" borderId="0" xfId="0" applyNumberFormat="1" applyFont="1" applyAlignment="1"/>
    <xf numFmtId="0" fontId="0" fillId="3" borderId="22" xfId="0" applyFill="1" applyBorder="1" applyAlignment="1"/>
    <xf numFmtId="0" fontId="0" fillId="0" borderId="0" xfId="0" applyAlignment="1">
      <alignment horizontal="right"/>
    </xf>
    <xf numFmtId="0" fontId="6" fillId="2" borderId="1" xfId="0" applyFont="1" applyFill="1" applyBorder="1" applyAlignment="1" applyProtection="1">
      <alignment horizontal="right" vertical="top"/>
      <protection locked="0"/>
    </xf>
    <xf numFmtId="14" fontId="0" fillId="0" borderId="0" xfId="0" applyNumberFormat="1" applyFill="1" applyProtection="1"/>
    <xf numFmtId="0" fontId="0" fillId="0" borderId="0" xfId="0" applyFill="1" applyProtection="1"/>
    <xf numFmtId="0" fontId="21" fillId="0" borderId="0" xfId="0" applyFont="1"/>
    <xf numFmtId="0" fontId="0" fillId="2" borderId="7" xfId="0" applyFill="1" applyBorder="1" applyProtection="1">
      <protection locked="0"/>
    </xf>
    <xf numFmtId="14" fontId="0" fillId="0" borderId="7" xfId="0" applyNumberFormat="1" applyFill="1" applyBorder="1" applyProtection="1"/>
    <xf numFmtId="0" fontId="0" fillId="0" borderId="23" xfId="0" applyBorder="1"/>
    <xf numFmtId="0" fontId="8" fillId="0" borderId="0" xfId="0" applyFont="1" applyAlignment="1">
      <alignment horizontal="left" indent="15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 wrapText="1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justify"/>
    </xf>
    <xf numFmtId="0" fontId="24" fillId="0" borderId="0" xfId="0" applyFont="1"/>
    <xf numFmtId="164" fontId="25" fillId="0" borderId="0" xfId="0" applyNumberFormat="1" applyFont="1" applyFill="1" applyBorder="1" applyAlignment="1" applyProtection="1">
      <alignment vertical="top" wrapText="1"/>
      <protection locked="0"/>
    </xf>
    <xf numFmtId="14" fontId="5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5" fillId="0" borderId="0" xfId="0" applyFont="1" applyAlignment="1">
      <alignment horizontal="right" vertical="top"/>
    </xf>
    <xf numFmtId="0" fontId="25" fillId="0" borderId="23" xfId="0" applyFont="1" applyBorder="1" applyAlignment="1">
      <alignment vertical="top"/>
    </xf>
    <xf numFmtId="0" fontId="5" fillId="0" borderId="23" xfId="0" applyFont="1" applyBorder="1" applyAlignment="1">
      <alignment horizontal="center" vertical="top"/>
    </xf>
    <xf numFmtId="0" fontId="23" fillId="0" borderId="23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14" fontId="25" fillId="0" borderId="23" xfId="0" applyNumberFormat="1" applyFont="1" applyBorder="1" applyAlignment="1">
      <alignment vertical="top"/>
    </xf>
    <xf numFmtId="165" fontId="25" fillId="0" borderId="23" xfId="0" applyNumberFormat="1" applyFont="1" applyBorder="1" applyAlignment="1">
      <alignment vertical="top" shrinkToFit="1"/>
    </xf>
    <xf numFmtId="0" fontId="25" fillId="0" borderId="0" xfId="0" applyFont="1" applyBorder="1" applyAlignment="1">
      <alignment vertical="top"/>
    </xf>
    <xf numFmtId="0" fontId="0" fillId="2" borderId="7" xfId="0" applyNumberFormat="1" applyFill="1" applyBorder="1" applyProtection="1">
      <protection locked="0"/>
    </xf>
    <xf numFmtId="0" fontId="23" fillId="0" borderId="0" xfId="0" applyFont="1" applyAlignment="1">
      <alignment horizontal="left" vertical="top"/>
    </xf>
    <xf numFmtId="0" fontId="2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9" fillId="2" borderId="7" xfId="0" applyFont="1" applyFill="1" applyBorder="1" applyProtection="1">
      <protection locked="0"/>
    </xf>
    <xf numFmtId="14" fontId="29" fillId="2" borderId="7" xfId="0" applyNumberFormat="1" applyFont="1" applyFill="1" applyBorder="1" applyProtection="1">
      <protection locked="0"/>
    </xf>
    <xf numFmtId="0" fontId="28" fillId="2" borderId="7" xfId="0" applyFont="1" applyFill="1" applyBorder="1" applyProtection="1">
      <protection locked="0"/>
    </xf>
    <xf numFmtId="14" fontId="28" fillId="2" borderId="7" xfId="0" applyNumberFormat="1" applyFont="1" applyFill="1" applyBorder="1" applyProtection="1">
      <protection locked="0"/>
    </xf>
    <xf numFmtId="14" fontId="28" fillId="0" borderId="7" xfId="0" applyNumberFormat="1" applyFont="1" applyFill="1" applyBorder="1" applyProtection="1"/>
    <xf numFmtId="0" fontId="28" fillId="2" borderId="7" xfId="0" applyNumberFormat="1" applyFont="1" applyFill="1" applyBorder="1" applyProtection="1">
      <protection locked="0"/>
    </xf>
    <xf numFmtId="0" fontId="28" fillId="0" borderId="0" xfId="0" applyFont="1"/>
    <xf numFmtId="0" fontId="30" fillId="0" borderId="0" xfId="0" applyFont="1" applyBorder="1" applyAlignment="1">
      <alignment vertical="top" wrapText="1"/>
    </xf>
    <xf numFmtId="0" fontId="1" fillId="2" borderId="0" xfId="0" applyFont="1" applyFill="1" applyBorder="1" applyAlignment="1" applyProtection="1">
      <alignment horizontal="left" vertical="top"/>
      <protection locked="0"/>
    </xf>
    <xf numFmtId="0" fontId="23" fillId="0" borderId="0" xfId="0" applyFont="1" applyAlignment="1">
      <alignment horizontal="right" vertical="top"/>
    </xf>
    <xf numFmtId="0" fontId="13" fillId="0" borderId="24" xfId="0" applyFont="1" applyBorder="1"/>
    <xf numFmtId="0" fontId="13" fillId="0" borderId="24" xfId="0" applyFont="1" applyFill="1" applyBorder="1" applyProtection="1"/>
    <xf numFmtId="0" fontId="31" fillId="0" borderId="0" xfId="0" applyFont="1" applyAlignment="1"/>
    <xf numFmtId="0" fontId="32" fillId="0" borderId="0" xfId="0" applyFont="1" applyAlignment="1"/>
    <xf numFmtId="0" fontId="4" fillId="0" borderId="0" xfId="0" applyFont="1" applyAlignment="1"/>
    <xf numFmtId="0" fontId="33" fillId="0" borderId="0" xfId="0" applyFont="1" applyAlignment="1"/>
    <xf numFmtId="0" fontId="34" fillId="0" borderId="0" xfId="0" applyFont="1" applyAlignment="1"/>
    <xf numFmtId="0" fontId="13" fillId="0" borderId="0" xfId="0" applyFont="1" applyFill="1" applyBorder="1"/>
    <xf numFmtId="0" fontId="0" fillId="0" borderId="25" xfId="0" applyBorder="1"/>
    <xf numFmtId="0" fontId="28" fillId="0" borderId="25" xfId="0" applyFont="1" applyBorder="1"/>
    <xf numFmtId="0" fontId="13" fillId="0" borderId="7" xfId="0" applyFont="1" applyFill="1" applyBorder="1"/>
    <xf numFmtId="0" fontId="31" fillId="2" borderId="0" xfId="0" applyFont="1" applyFill="1" applyAlignment="1"/>
    <xf numFmtId="0" fontId="13" fillId="0" borderId="26" xfId="0" applyFont="1" applyBorder="1"/>
    <xf numFmtId="14" fontId="13" fillId="0" borderId="0" xfId="0" applyNumberFormat="1" applyFont="1" applyAlignment="1">
      <alignment horizontal="left"/>
    </xf>
    <xf numFmtId="0" fontId="0" fillId="2" borderId="25" xfId="0" applyFill="1" applyBorder="1" applyProtection="1">
      <protection locked="0"/>
    </xf>
    <xf numFmtId="14" fontId="28" fillId="2" borderId="25" xfId="0" applyNumberFormat="1" applyFont="1" applyFill="1" applyBorder="1" applyProtection="1">
      <protection locked="0"/>
    </xf>
    <xf numFmtId="14" fontId="0" fillId="2" borderId="25" xfId="0" applyNumberFormat="1" applyFill="1" applyBorder="1" applyProtection="1">
      <protection locked="0"/>
    </xf>
    <xf numFmtId="0" fontId="36" fillId="2" borderId="7" xfId="0" applyFont="1" applyFill="1" applyBorder="1" applyProtection="1">
      <protection locked="0"/>
    </xf>
    <xf numFmtId="0" fontId="37" fillId="2" borderId="7" xfId="0" applyFont="1" applyFill="1" applyBorder="1" applyProtection="1">
      <protection locked="0"/>
    </xf>
    <xf numFmtId="14" fontId="36" fillId="2" borderId="7" xfId="0" applyNumberFormat="1" applyFont="1" applyFill="1" applyBorder="1" applyProtection="1">
      <protection locked="0"/>
    </xf>
    <xf numFmtId="14" fontId="36" fillId="0" borderId="7" xfId="0" applyNumberFormat="1" applyFont="1" applyFill="1" applyBorder="1" applyProtection="1"/>
    <xf numFmtId="0" fontId="36" fillId="2" borderId="7" xfId="0" applyNumberFormat="1" applyFont="1" applyFill="1" applyBorder="1" applyProtection="1">
      <protection locked="0"/>
    </xf>
    <xf numFmtId="166" fontId="28" fillId="2" borderId="7" xfId="0" applyNumberFormat="1" applyFont="1" applyFill="1" applyBorder="1" applyAlignment="1" applyProtection="1">
      <alignment shrinkToFit="1"/>
      <protection locked="0"/>
    </xf>
    <xf numFmtId="0" fontId="10" fillId="0" borderId="0" xfId="0" applyFont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14" fontId="6" fillId="4" borderId="1" xfId="0" applyNumberFormat="1" applyFont="1" applyFill="1" applyBorder="1" applyAlignment="1" applyProtection="1">
      <alignment horizontal="left" vertical="top" wrapText="1"/>
      <protection locked="0"/>
    </xf>
    <xf numFmtId="0" fontId="0" fillId="5" borderId="0" xfId="0" applyFill="1"/>
    <xf numFmtId="0" fontId="1" fillId="5" borderId="0" xfId="0" applyFont="1" applyFill="1" applyAlignment="1">
      <alignment vertical="top"/>
    </xf>
    <xf numFmtId="0" fontId="5" fillId="0" borderId="0" xfId="0" applyFont="1" applyAlignment="1">
      <alignment vertical="top" shrinkToFit="1"/>
    </xf>
    <xf numFmtId="0" fontId="0" fillId="0" borderId="0" xfId="0" applyAlignment="1">
      <alignment vertical="top" shrinkToFit="1"/>
    </xf>
    <xf numFmtId="0" fontId="6" fillId="0" borderId="1" xfId="0" applyFont="1" applyBorder="1" applyAlignment="1">
      <alignment vertical="top" shrinkToFit="1"/>
    </xf>
    <xf numFmtId="0" fontId="0" fillId="0" borderId="1" xfId="0" applyBorder="1" applyAlignment="1">
      <alignment vertical="top" shrinkToFit="1"/>
    </xf>
    <xf numFmtId="0" fontId="10" fillId="0" borderId="23" xfId="0" applyFont="1" applyBorder="1" applyAlignment="1">
      <alignment horizontal="justify" vertical="top" wrapText="1"/>
    </xf>
    <xf numFmtId="0" fontId="0" fillId="0" borderId="23" xfId="0" applyBorder="1" applyAlignment="1">
      <alignment vertical="top" wrapText="1"/>
    </xf>
    <xf numFmtId="0" fontId="6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/>
    <xf numFmtId="0" fontId="10" fillId="0" borderId="0" xfId="0" applyFont="1" applyAlignment="1">
      <alignment horizontal="justify" vertical="top" wrapText="1"/>
    </xf>
    <xf numFmtId="0" fontId="12" fillId="0" borderId="0" xfId="0" applyFont="1" applyAlignment="1"/>
    <xf numFmtId="0" fontId="10" fillId="0" borderId="0" xfId="0" applyFont="1" applyAlignment="1">
      <alignment horizontal="justify" vertical="top"/>
    </xf>
    <xf numFmtId="0" fontId="25" fillId="0" borderId="0" xfId="0" applyFont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0" xfId="0" applyBorder="1" applyAlignment="1">
      <alignment wrapText="1"/>
    </xf>
    <xf numFmtId="0" fontId="0" fillId="0" borderId="31" xfId="0" applyBorder="1" applyAlignment="1"/>
    <xf numFmtId="0" fontId="0" fillId="0" borderId="32" xfId="0" applyBorder="1" applyAlignment="1"/>
    <xf numFmtId="0" fontId="0" fillId="0" borderId="33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27" xfId="0" applyBorder="1" applyAlignment="1"/>
    <xf numFmtId="0" fontId="0" fillId="0" borderId="12" xfId="0" applyBorder="1" applyAlignment="1"/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esto-uh.cz/file/1317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volby.cz/pls/kv2018/kv?xjazyk=CZ&amp;xi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22"/>
  </sheetPr>
  <dimension ref="A1:Q44"/>
  <sheetViews>
    <sheetView tabSelected="1" workbookViewId="0">
      <pane xSplit="2" ySplit="3" topLeftCell="H21" activePane="bottomRight" state="frozen"/>
      <selection sqref="A1:F1"/>
      <selection pane="topRight" sqref="A1:F1"/>
      <selection pane="bottomLeft" sqref="A1:F1"/>
      <selection pane="bottomRight" activeCell="P47" sqref="P47"/>
    </sheetView>
  </sheetViews>
  <sheetFormatPr defaultRowHeight="12.75" outlineLevelCol="1" x14ac:dyDescent="0.2"/>
  <cols>
    <col min="1" max="1" width="3.140625" customWidth="1"/>
    <col min="2" max="2" width="18.28515625" bestFit="1" customWidth="1"/>
    <col min="3" max="3" width="9.140625" outlineLevel="1"/>
    <col min="4" max="7" width="10.140625" customWidth="1" outlineLevel="1"/>
    <col min="8" max="8" width="45.5703125" customWidth="1" outlineLevel="1"/>
    <col min="9" max="9" width="13" customWidth="1" outlineLevel="1"/>
    <col min="10" max="10" width="29.28515625" customWidth="1" outlineLevel="1" collapsed="1"/>
    <col min="11" max="11" width="11" customWidth="1" outlineLevel="1"/>
    <col min="12" max="12" width="7.140625" bestFit="1" customWidth="1"/>
    <col min="13" max="13" width="7" customWidth="1"/>
    <col min="14" max="14" width="21.85546875" bestFit="1" customWidth="1"/>
    <col min="15" max="15" width="6.7109375" customWidth="1"/>
    <col min="16" max="16" width="10.140625" bestFit="1" customWidth="1"/>
  </cols>
  <sheetData>
    <row r="1" spans="1:17" ht="18" x14ac:dyDescent="0.25">
      <c r="A1" s="60" t="s">
        <v>15</v>
      </c>
      <c r="C1" s="94" t="s">
        <v>167</v>
      </c>
      <c r="D1" s="120">
        <v>44763.567071759258</v>
      </c>
      <c r="E1" s="58"/>
      <c r="F1" s="35"/>
      <c r="G1" s="35"/>
      <c r="J1" s="35"/>
      <c r="K1" s="35"/>
      <c r="M1" s="56" t="s">
        <v>116</v>
      </c>
      <c r="N1" s="111">
        <f>kandidatni_listina!$D$6</f>
        <v>44828</v>
      </c>
    </row>
    <row r="2" spans="1:17" x14ac:dyDescent="0.2">
      <c r="B2" t="s">
        <v>164</v>
      </c>
      <c r="C2" t="s">
        <v>12</v>
      </c>
      <c r="D2" s="94"/>
      <c r="E2" s="59"/>
    </row>
    <row r="3" spans="1:17" ht="13.5" thickBot="1" x14ac:dyDescent="0.25">
      <c r="A3" s="110" t="s">
        <v>16</v>
      </c>
      <c r="B3" s="110" t="s">
        <v>43</v>
      </c>
      <c r="C3" s="98" t="s">
        <v>44</v>
      </c>
      <c r="D3" s="98" t="s">
        <v>45</v>
      </c>
      <c r="E3" s="99" t="s">
        <v>117</v>
      </c>
      <c r="F3" s="98" t="s">
        <v>120</v>
      </c>
      <c r="G3" s="98" t="s">
        <v>118</v>
      </c>
      <c r="H3" s="98" t="s">
        <v>9</v>
      </c>
      <c r="I3" s="98" t="s">
        <v>122</v>
      </c>
      <c r="J3" s="98" t="s">
        <v>17</v>
      </c>
      <c r="K3" s="98" t="s">
        <v>166</v>
      </c>
      <c r="L3" s="98" t="s">
        <v>149</v>
      </c>
      <c r="M3" s="98" t="s">
        <v>24</v>
      </c>
      <c r="N3" s="98" t="s">
        <v>123</v>
      </c>
      <c r="O3" s="108" t="s">
        <v>159</v>
      </c>
      <c r="P3" s="108" t="s">
        <v>160</v>
      </c>
      <c r="Q3" s="105" t="s">
        <v>163</v>
      </c>
    </row>
    <row r="4" spans="1:17" x14ac:dyDescent="0.2">
      <c r="A4" s="22">
        <f t="shared" ref="A4:A24" ca="1" si="0">IF(LEN($B4)&lt;5,0,IF(ISNUMBER(OFFSET(A4,-1,0)),OFFSET(A4,-1,0))+1)</f>
        <v>0</v>
      </c>
      <c r="B4" s="90"/>
      <c r="C4" s="61"/>
      <c r="D4" s="91"/>
      <c r="E4" s="62" t="str">
        <f>kandidatni_listina!$D$4</f>
        <v>(jméno města)</v>
      </c>
      <c r="F4" s="91"/>
      <c r="G4" s="93"/>
      <c r="H4" s="90"/>
      <c r="I4" s="115"/>
      <c r="J4" s="61"/>
      <c r="K4" s="61"/>
      <c r="L4" s="115"/>
      <c r="M4" s="22">
        <f>FLOOR(($N$1-$D4)/365.25,1)</f>
        <v>122</v>
      </c>
      <c r="N4" s="106" t="e">
        <f t="shared" ref="N4:N24" si="1">VLOOKUP(I4,Strany_tab,2,0)</f>
        <v>#N/A</v>
      </c>
      <c r="O4" s="61"/>
      <c r="P4" s="114"/>
      <c r="Q4" s="61"/>
    </row>
    <row r="5" spans="1:17" x14ac:dyDescent="0.2">
      <c r="A5" s="22">
        <f t="shared" ca="1" si="0"/>
        <v>0</v>
      </c>
      <c r="B5" s="90"/>
      <c r="C5" s="61"/>
      <c r="D5" s="91"/>
      <c r="E5" s="92" t="str">
        <f>kandidatni_listina!$D$4</f>
        <v>(jméno města)</v>
      </c>
      <c r="F5" s="91"/>
      <c r="G5" s="93"/>
      <c r="H5" s="90"/>
      <c r="I5" s="90"/>
      <c r="J5" s="90"/>
      <c r="K5" s="90"/>
      <c r="L5" s="115"/>
      <c r="M5" s="22">
        <f t="shared" ref="M5:M27" si="2">FLOOR(($N$1-$D5)/365.25,1)</f>
        <v>122</v>
      </c>
      <c r="N5" s="106" t="e">
        <f t="shared" si="1"/>
        <v>#N/A</v>
      </c>
      <c r="O5" s="61"/>
      <c r="P5" s="114"/>
      <c r="Q5" s="61"/>
    </row>
    <row r="6" spans="1:17" x14ac:dyDescent="0.2">
      <c r="A6" s="22">
        <f t="shared" ca="1" si="0"/>
        <v>0</v>
      </c>
      <c r="B6" s="90"/>
      <c r="C6" s="61"/>
      <c r="D6" s="91"/>
      <c r="E6" s="92" t="str">
        <f>kandidatni_listina!$D$4</f>
        <v>(jméno města)</v>
      </c>
      <c r="F6" s="91"/>
      <c r="G6" s="93"/>
      <c r="H6" s="90"/>
      <c r="I6" s="90"/>
      <c r="J6" s="61"/>
      <c r="K6" s="61"/>
      <c r="L6" s="61"/>
      <c r="M6" s="22">
        <f t="shared" si="2"/>
        <v>122</v>
      </c>
      <c r="N6" s="106" t="e">
        <f t="shared" si="1"/>
        <v>#N/A</v>
      </c>
      <c r="O6" s="61"/>
      <c r="P6" s="114"/>
      <c r="Q6" s="61"/>
    </row>
    <row r="7" spans="1:17" x14ac:dyDescent="0.2">
      <c r="A7" s="22">
        <f t="shared" ca="1" si="0"/>
        <v>0</v>
      </c>
      <c r="B7" s="90"/>
      <c r="C7" s="61"/>
      <c r="D7" s="91"/>
      <c r="E7" s="92" t="str">
        <f>kandidatni_listina!$D$4</f>
        <v>(jméno města)</v>
      </c>
      <c r="F7" s="91"/>
      <c r="G7" s="93"/>
      <c r="H7" s="90"/>
      <c r="I7" s="90"/>
      <c r="J7" s="61"/>
      <c r="K7" s="61"/>
      <c r="L7" s="61"/>
      <c r="M7" s="22">
        <f t="shared" si="2"/>
        <v>122</v>
      </c>
      <c r="N7" s="106" t="e">
        <f>VLOOKUP(I7,Strany_tab,2,0)</f>
        <v>#N/A</v>
      </c>
      <c r="O7" s="61"/>
      <c r="P7" s="114"/>
      <c r="Q7" s="61"/>
    </row>
    <row r="8" spans="1:17" s="94" customFormat="1" x14ac:dyDescent="0.2">
      <c r="A8" s="22">
        <f t="shared" ca="1" si="0"/>
        <v>0</v>
      </c>
      <c r="B8" s="90"/>
      <c r="C8" s="90"/>
      <c r="D8" s="91"/>
      <c r="E8" s="92" t="str">
        <f>kandidatni_listina!$D$4</f>
        <v>(jméno města)</v>
      </c>
      <c r="F8" s="91"/>
      <c r="G8" s="93"/>
      <c r="H8" s="90"/>
      <c r="I8" s="90"/>
      <c r="J8" s="90"/>
      <c r="K8" s="90"/>
      <c r="L8" s="90"/>
      <c r="M8" s="22">
        <f t="shared" si="2"/>
        <v>122</v>
      </c>
      <c r="N8" s="107" t="e">
        <f t="shared" si="1"/>
        <v>#N/A</v>
      </c>
      <c r="O8" s="90"/>
      <c r="P8" s="113"/>
      <c r="Q8" s="90"/>
    </row>
    <row r="9" spans="1:17" x14ac:dyDescent="0.2">
      <c r="A9" s="22">
        <f t="shared" ca="1" si="0"/>
        <v>0</v>
      </c>
      <c r="B9" s="90"/>
      <c r="C9" s="61"/>
      <c r="D9" s="91"/>
      <c r="E9" s="62" t="str">
        <f>kandidatni_listina!$D$4</f>
        <v>(jméno města)</v>
      </c>
      <c r="F9" s="91"/>
      <c r="G9" s="93"/>
      <c r="H9" s="90"/>
      <c r="I9" s="115"/>
      <c r="J9" s="61"/>
      <c r="K9" s="61"/>
      <c r="L9" s="61"/>
      <c r="M9" s="22">
        <f t="shared" si="2"/>
        <v>122</v>
      </c>
      <c r="N9" s="106" t="e">
        <f t="shared" si="1"/>
        <v>#N/A</v>
      </c>
      <c r="O9" s="61"/>
      <c r="P9" s="114"/>
      <c r="Q9" s="61"/>
    </row>
    <row r="10" spans="1:17" x14ac:dyDescent="0.2">
      <c r="A10" s="22">
        <f t="shared" ca="1" si="0"/>
        <v>0</v>
      </c>
      <c r="B10" s="90"/>
      <c r="C10" s="61"/>
      <c r="D10" s="91"/>
      <c r="E10" s="62" t="str">
        <f>kandidatni_listina!$D$4</f>
        <v>(jméno města)</v>
      </c>
      <c r="F10" s="91"/>
      <c r="G10" s="93"/>
      <c r="H10" s="90"/>
      <c r="I10" s="115"/>
      <c r="J10" s="61"/>
      <c r="K10" s="61"/>
      <c r="L10" s="61"/>
      <c r="M10" s="22">
        <f t="shared" si="2"/>
        <v>122</v>
      </c>
      <c r="N10" s="106" t="e">
        <f>VLOOKUP(I10,Strany_tab,2,0)</f>
        <v>#N/A</v>
      </c>
      <c r="O10" s="61"/>
      <c r="P10" s="114"/>
      <c r="Q10" s="61"/>
    </row>
    <row r="11" spans="1:17" x14ac:dyDescent="0.2">
      <c r="A11" s="22">
        <f t="shared" ca="1" si="0"/>
        <v>0</v>
      </c>
      <c r="B11" s="90"/>
      <c r="C11" s="61"/>
      <c r="D11" s="91"/>
      <c r="E11" s="92" t="str">
        <f>kandidatni_listina!$D$4</f>
        <v>(jméno města)</v>
      </c>
      <c r="F11" s="91"/>
      <c r="G11" s="93"/>
      <c r="H11" s="90"/>
      <c r="I11" s="90"/>
      <c r="J11" s="61"/>
      <c r="K11" s="61"/>
      <c r="L11" s="61"/>
      <c r="M11" s="22">
        <f t="shared" si="2"/>
        <v>122</v>
      </c>
      <c r="N11" s="106" t="e">
        <f t="shared" si="1"/>
        <v>#N/A</v>
      </c>
      <c r="O11" s="61"/>
      <c r="P11" s="114"/>
      <c r="Q11" s="61"/>
    </row>
    <row r="12" spans="1:17" x14ac:dyDescent="0.2">
      <c r="A12" s="22">
        <f t="shared" ca="1" si="0"/>
        <v>0</v>
      </c>
      <c r="B12" s="90"/>
      <c r="C12" s="61"/>
      <c r="D12" s="91"/>
      <c r="E12" s="92" t="str">
        <f>kandidatni_listina!$D$4</f>
        <v>(jméno města)</v>
      </c>
      <c r="F12" s="91"/>
      <c r="G12" s="93"/>
      <c r="H12" s="90"/>
      <c r="I12" s="90"/>
      <c r="J12" s="90"/>
      <c r="K12" s="90"/>
      <c r="L12" s="61"/>
      <c r="M12" s="22">
        <f t="shared" si="2"/>
        <v>122</v>
      </c>
      <c r="N12" s="106" t="e">
        <f t="shared" si="1"/>
        <v>#N/A</v>
      </c>
      <c r="O12" s="61"/>
      <c r="P12" s="114"/>
      <c r="Q12" s="61"/>
    </row>
    <row r="13" spans="1:17" x14ac:dyDescent="0.2">
      <c r="A13" s="22">
        <f t="shared" ca="1" si="0"/>
        <v>0</v>
      </c>
      <c r="B13" s="90"/>
      <c r="C13" s="61"/>
      <c r="D13" s="91"/>
      <c r="E13" s="92" t="str">
        <f>kandidatni_listina!$D$4</f>
        <v>(jméno města)</v>
      </c>
      <c r="F13" s="91"/>
      <c r="G13" s="93"/>
      <c r="H13" s="90"/>
      <c r="I13" s="90"/>
      <c r="J13" s="61"/>
      <c r="K13" s="61"/>
      <c r="L13" s="61"/>
      <c r="M13" s="22">
        <f t="shared" si="2"/>
        <v>122</v>
      </c>
      <c r="N13" s="106" t="e">
        <f>VLOOKUP(I13,Strany_tab,2,0)</f>
        <v>#N/A</v>
      </c>
      <c r="O13" s="61"/>
      <c r="P13" s="114"/>
      <c r="Q13" s="61"/>
    </row>
    <row r="14" spans="1:17" x14ac:dyDescent="0.2">
      <c r="A14" s="22">
        <f t="shared" ca="1" si="0"/>
        <v>0</v>
      </c>
      <c r="B14" s="90"/>
      <c r="C14" s="61"/>
      <c r="D14" s="91"/>
      <c r="E14" s="92" t="str">
        <f>kandidatni_listina!$D$4</f>
        <v>(jméno města)</v>
      </c>
      <c r="F14" s="91"/>
      <c r="G14" s="93"/>
      <c r="H14" s="90"/>
      <c r="I14" s="90"/>
      <c r="J14" s="61"/>
      <c r="K14" s="61"/>
      <c r="L14" s="61"/>
      <c r="M14" s="22">
        <f t="shared" si="2"/>
        <v>122</v>
      </c>
      <c r="N14" s="106" t="e">
        <f t="shared" si="1"/>
        <v>#N/A</v>
      </c>
      <c r="O14" s="61"/>
      <c r="P14" s="114"/>
      <c r="Q14" s="61"/>
    </row>
    <row r="15" spans="1:17" x14ac:dyDescent="0.2">
      <c r="A15" s="22">
        <f t="shared" ca="1" si="0"/>
        <v>0</v>
      </c>
      <c r="B15" s="90"/>
      <c r="C15" s="90"/>
      <c r="D15" s="91"/>
      <c r="E15" s="92" t="str">
        <f>kandidatni_listina!$D$4</f>
        <v>(jméno města)</v>
      </c>
      <c r="F15" s="91"/>
      <c r="G15" s="93"/>
      <c r="H15" s="90"/>
      <c r="I15" s="90"/>
      <c r="J15" s="90"/>
      <c r="K15" s="90"/>
      <c r="L15" s="90"/>
      <c r="M15" s="22">
        <f t="shared" si="2"/>
        <v>122</v>
      </c>
      <c r="N15" s="107" t="e">
        <f t="shared" si="1"/>
        <v>#N/A</v>
      </c>
      <c r="O15" s="90"/>
      <c r="P15" s="113"/>
      <c r="Q15" s="90"/>
    </row>
    <row r="16" spans="1:17" x14ac:dyDescent="0.2">
      <c r="A16" s="22">
        <f t="shared" ca="1" si="0"/>
        <v>0</v>
      </c>
      <c r="B16" s="116"/>
      <c r="C16" s="61"/>
      <c r="D16" s="91"/>
      <c r="E16" s="62" t="str">
        <f>kandidatni_listina!$D$4</f>
        <v>(jméno města)</v>
      </c>
      <c r="F16" s="91"/>
      <c r="G16" s="84"/>
      <c r="H16" s="90"/>
      <c r="I16" s="115"/>
      <c r="J16" s="61"/>
      <c r="K16" s="61"/>
      <c r="L16" s="61"/>
      <c r="M16" s="22">
        <f t="shared" si="2"/>
        <v>122</v>
      </c>
      <c r="N16" s="106" t="e">
        <f t="shared" si="1"/>
        <v>#N/A</v>
      </c>
      <c r="O16" s="61"/>
      <c r="P16" s="113"/>
      <c r="Q16" s="61"/>
    </row>
    <row r="17" spans="1:17" x14ac:dyDescent="0.2">
      <c r="A17" s="22">
        <f t="shared" ca="1" si="0"/>
        <v>0</v>
      </c>
      <c r="B17" s="115"/>
      <c r="C17" s="61"/>
      <c r="D17" s="117"/>
      <c r="E17" s="118" t="str">
        <f>kandidatni_listina!$D$4</f>
        <v>(jméno města)</v>
      </c>
      <c r="F17" s="117"/>
      <c r="G17" s="119"/>
      <c r="H17" s="115"/>
      <c r="I17" s="115"/>
      <c r="J17" s="61"/>
      <c r="K17" s="61"/>
      <c r="L17" s="61"/>
      <c r="M17" s="22">
        <f t="shared" si="2"/>
        <v>122</v>
      </c>
      <c r="N17" s="106" t="e">
        <f t="shared" si="1"/>
        <v>#N/A</v>
      </c>
      <c r="O17" s="61"/>
      <c r="P17" s="114"/>
      <c r="Q17" s="61"/>
    </row>
    <row r="18" spans="1:17" x14ac:dyDescent="0.2">
      <c r="A18" s="22">
        <f t="shared" ca="1" si="0"/>
        <v>0</v>
      </c>
      <c r="B18" s="115"/>
      <c r="C18" s="61"/>
      <c r="D18" s="91"/>
      <c r="E18" s="92" t="str">
        <f>kandidatni_listina!$D$4</f>
        <v>(jméno města)</v>
      </c>
      <c r="F18" s="91"/>
      <c r="G18" s="93"/>
      <c r="H18" s="90"/>
      <c r="I18" s="90"/>
      <c r="J18" s="90"/>
      <c r="K18" s="61"/>
      <c r="L18" s="61"/>
      <c r="M18" s="22">
        <f t="shared" si="2"/>
        <v>122</v>
      </c>
      <c r="N18" s="106" t="e">
        <f t="shared" si="1"/>
        <v>#N/A</v>
      </c>
      <c r="O18" s="61"/>
      <c r="P18" s="114"/>
      <c r="Q18" s="61"/>
    </row>
    <row r="19" spans="1:17" x14ac:dyDescent="0.2">
      <c r="A19" s="22">
        <f t="shared" ca="1" si="0"/>
        <v>0</v>
      </c>
      <c r="B19" s="90"/>
      <c r="C19" s="90"/>
      <c r="D19" s="91"/>
      <c r="E19" s="92" t="str">
        <f>kandidatni_listina!$D$4</f>
        <v>(jméno města)</v>
      </c>
      <c r="F19" s="91"/>
      <c r="G19" s="93"/>
      <c r="H19" s="90"/>
      <c r="I19" s="90"/>
      <c r="J19" s="90"/>
      <c r="K19" s="90"/>
      <c r="L19" s="90"/>
      <c r="M19" s="22">
        <f t="shared" si="2"/>
        <v>122</v>
      </c>
      <c r="N19" s="107" t="e">
        <f t="shared" si="1"/>
        <v>#N/A</v>
      </c>
      <c r="O19" s="61"/>
      <c r="P19" s="114"/>
      <c r="Q19" s="61"/>
    </row>
    <row r="20" spans="1:17" x14ac:dyDescent="0.2">
      <c r="A20" s="22">
        <f t="shared" ca="1" si="0"/>
        <v>0</v>
      </c>
      <c r="B20" s="90"/>
      <c r="C20" s="90"/>
      <c r="D20" s="91"/>
      <c r="E20" s="92" t="str">
        <f>kandidatni_listina!$D$4</f>
        <v>(jméno města)</v>
      </c>
      <c r="F20" s="91"/>
      <c r="G20" s="93"/>
      <c r="H20" s="90"/>
      <c r="I20" s="115"/>
      <c r="J20" s="61"/>
      <c r="K20" s="61"/>
      <c r="L20" s="61"/>
      <c r="M20" s="22">
        <f t="shared" si="2"/>
        <v>122</v>
      </c>
      <c r="N20" s="106" t="e">
        <f t="shared" si="1"/>
        <v>#N/A</v>
      </c>
      <c r="O20" s="61"/>
      <c r="P20" s="114"/>
      <c r="Q20" s="61"/>
    </row>
    <row r="21" spans="1:17" x14ac:dyDescent="0.2">
      <c r="A21" s="22">
        <f t="shared" ca="1" si="0"/>
        <v>0</v>
      </c>
      <c r="B21" s="90"/>
      <c r="C21" s="90"/>
      <c r="D21" s="91"/>
      <c r="E21" s="92" t="str">
        <f>kandidatni_listina!$D$4</f>
        <v>(jméno města)</v>
      </c>
      <c r="F21" s="91"/>
      <c r="G21" s="93"/>
      <c r="H21" s="90"/>
      <c r="I21" s="90"/>
      <c r="J21" s="90"/>
      <c r="K21" s="90"/>
      <c r="L21" s="61"/>
      <c r="M21" s="22">
        <f t="shared" si="2"/>
        <v>122</v>
      </c>
      <c r="N21" s="106" t="e">
        <f t="shared" si="1"/>
        <v>#N/A</v>
      </c>
      <c r="O21" s="61"/>
      <c r="P21" s="114"/>
      <c r="Q21" s="61"/>
    </row>
    <row r="22" spans="1:17" x14ac:dyDescent="0.2">
      <c r="A22" s="22">
        <f t="shared" ca="1" si="0"/>
        <v>0</v>
      </c>
      <c r="B22" s="115"/>
      <c r="C22" s="61"/>
      <c r="D22" s="91"/>
      <c r="E22" s="62" t="str">
        <f>kandidatni_listina!$D$4</f>
        <v>(jméno města)</v>
      </c>
      <c r="F22" s="91"/>
      <c r="G22" s="93"/>
      <c r="H22" s="90"/>
      <c r="I22" s="90"/>
      <c r="J22" s="61"/>
      <c r="K22" s="61"/>
      <c r="L22" s="61"/>
      <c r="M22" s="22">
        <f t="shared" si="2"/>
        <v>122</v>
      </c>
      <c r="N22" s="106" t="e">
        <f t="shared" si="1"/>
        <v>#N/A</v>
      </c>
      <c r="O22" s="61"/>
      <c r="P22" s="114"/>
      <c r="Q22" s="61"/>
    </row>
    <row r="23" spans="1:17" x14ac:dyDescent="0.2">
      <c r="A23" s="22">
        <f t="shared" ca="1" si="0"/>
        <v>0</v>
      </c>
      <c r="B23" s="90"/>
      <c r="C23" s="61"/>
      <c r="D23" s="91"/>
      <c r="E23" s="62" t="str">
        <f>kandidatni_listina!$D$4</f>
        <v>(jméno města)</v>
      </c>
      <c r="F23" s="91"/>
      <c r="G23" s="93"/>
      <c r="H23" s="90"/>
      <c r="I23" s="115"/>
      <c r="J23" s="61"/>
      <c r="K23" s="61"/>
      <c r="L23" s="61"/>
      <c r="M23" s="22">
        <f t="shared" si="2"/>
        <v>122</v>
      </c>
      <c r="N23" s="106" t="e">
        <f t="shared" si="1"/>
        <v>#N/A</v>
      </c>
      <c r="O23" s="61"/>
      <c r="P23" s="114"/>
      <c r="Q23" s="61"/>
    </row>
    <row r="24" spans="1:17" x14ac:dyDescent="0.2">
      <c r="A24" s="22">
        <f t="shared" ca="1" si="0"/>
        <v>0</v>
      </c>
      <c r="B24" s="90"/>
      <c r="C24" s="61"/>
      <c r="D24" s="91"/>
      <c r="E24" s="62" t="str">
        <f>kandidatni_listina!$D$4</f>
        <v>(jméno města)</v>
      </c>
      <c r="F24" s="91"/>
      <c r="G24" s="84"/>
      <c r="H24" s="90"/>
      <c r="I24" s="90"/>
      <c r="J24" s="61"/>
      <c r="K24" s="61"/>
      <c r="L24" s="61"/>
      <c r="M24" s="22">
        <f t="shared" si="2"/>
        <v>122</v>
      </c>
      <c r="N24" s="106" t="e">
        <f t="shared" si="1"/>
        <v>#N/A</v>
      </c>
      <c r="O24" s="61"/>
      <c r="P24" s="114"/>
      <c r="Q24" s="61"/>
    </row>
    <row r="25" spans="1:17" x14ac:dyDescent="0.2">
      <c r="A25" t="s">
        <v>162</v>
      </c>
    </row>
    <row r="26" spans="1:17" x14ac:dyDescent="0.2">
      <c r="A26" s="22"/>
      <c r="B26" s="90"/>
      <c r="C26" s="61"/>
      <c r="D26" s="89"/>
      <c r="E26" s="62"/>
      <c r="F26" s="89"/>
      <c r="G26" s="84"/>
      <c r="H26" s="88"/>
      <c r="I26" s="88"/>
      <c r="J26" s="61"/>
      <c r="K26" s="61"/>
      <c r="L26" s="61"/>
      <c r="M26" s="22">
        <f t="shared" si="2"/>
        <v>122</v>
      </c>
      <c r="N26" s="106"/>
      <c r="O26" s="22"/>
      <c r="P26" s="106"/>
      <c r="Q26" s="22"/>
    </row>
    <row r="27" spans="1:17" x14ac:dyDescent="0.2">
      <c r="A27" s="22"/>
      <c r="B27" s="90"/>
      <c r="C27" s="61"/>
      <c r="D27" s="89"/>
      <c r="E27" s="62" t="str">
        <f>kandidatni_listina!$D$4</f>
        <v>(jméno města)</v>
      </c>
      <c r="F27" s="89"/>
      <c r="G27" s="84"/>
      <c r="H27" s="88"/>
      <c r="I27" s="115"/>
      <c r="J27" s="61"/>
      <c r="K27" s="61"/>
      <c r="L27" s="61"/>
      <c r="M27" s="22">
        <f t="shared" si="2"/>
        <v>122</v>
      </c>
      <c r="N27" s="106" t="e">
        <f>VLOOKUP(I27,Strany_tab,2,0)</f>
        <v>#N/A</v>
      </c>
      <c r="O27" s="61"/>
      <c r="P27" s="112"/>
      <c r="Q27" s="61"/>
    </row>
    <row r="31" spans="1:17" ht="18" x14ac:dyDescent="0.25">
      <c r="D31" s="60" t="s">
        <v>121</v>
      </c>
      <c r="J31" s="100" t="s">
        <v>150</v>
      </c>
      <c r="K31" s="100"/>
    </row>
    <row r="32" spans="1:17" x14ac:dyDescent="0.2">
      <c r="D32" s="91" t="s">
        <v>169</v>
      </c>
      <c r="E32" s="91" t="s">
        <v>170</v>
      </c>
      <c r="J32" s="100" t="s">
        <v>151</v>
      </c>
      <c r="K32" s="100"/>
    </row>
    <row r="33" spans="1:11" x14ac:dyDescent="0.2">
      <c r="D33" s="91" t="s">
        <v>64</v>
      </c>
      <c r="E33" s="91" t="s">
        <v>124</v>
      </c>
      <c r="J33" s="100" t="s">
        <v>152</v>
      </c>
      <c r="K33" s="100"/>
    </row>
    <row r="34" spans="1:11" x14ac:dyDescent="0.2">
      <c r="D34" s="91"/>
      <c r="E34" s="91"/>
      <c r="J34" s="100" t="s">
        <v>153</v>
      </c>
      <c r="K34" s="100"/>
    </row>
    <row r="35" spans="1:11" x14ac:dyDescent="0.2">
      <c r="D35" s="91"/>
      <c r="E35" s="91"/>
      <c r="J35" s="100" t="s">
        <v>154</v>
      </c>
      <c r="K35" s="100"/>
    </row>
    <row r="36" spans="1:11" ht="15.75" x14ac:dyDescent="0.2">
      <c r="D36" s="91"/>
      <c r="E36" s="91"/>
      <c r="J36" s="101" t="s">
        <v>155</v>
      </c>
      <c r="K36" s="101"/>
    </row>
    <row r="37" spans="1:11" ht="15.75" x14ac:dyDescent="0.2">
      <c r="D37" s="91"/>
      <c r="E37" s="91"/>
      <c r="J37" s="102" t="s">
        <v>156</v>
      </c>
      <c r="K37" s="102"/>
    </row>
    <row r="38" spans="1:11" x14ac:dyDescent="0.2">
      <c r="D38" s="91"/>
      <c r="E38" s="91"/>
      <c r="J38" s="104" t="s">
        <v>157</v>
      </c>
      <c r="K38" s="104"/>
    </row>
    <row r="39" spans="1:11" x14ac:dyDescent="0.2">
      <c r="J39" s="103" t="s">
        <v>161</v>
      </c>
      <c r="K39" s="103"/>
    </row>
    <row r="40" spans="1:11" x14ac:dyDescent="0.2">
      <c r="J40" s="109" t="s">
        <v>158</v>
      </c>
      <c r="K40" s="109"/>
    </row>
    <row r="41" spans="1:11" ht="18" x14ac:dyDescent="0.25">
      <c r="A41" s="60" t="s">
        <v>148</v>
      </c>
    </row>
    <row r="42" spans="1:11" x14ac:dyDescent="0.2">
      <c r="B42" s="126" t="str">
        <f>"prohlašuji, že souhlasím se svou kandidaturou na kandidátce strany/hnutí "&amp;kandidatni_listina!$B$11&amp;". "</f>
        <v xml:space="preserve">prohlašuji, že souhlasím se svou kandidaturou na kandidátce strany/hnutí Sedma - strana pro Slatiňany, Škrovád, Trpišov, Kunčí, Presy, Podhůru a Kochánovice. </v>
      </c>
    </row>
    <row r="43" spans="1:11" x14ac:dyDescent="0.2">
      <c r="B43" s="126" t="str">
        <f>"a nejsou mi známy překážky volitelnosti; nedal(a) jsem souhlas k tomu, abych byl(a) uveden(a) na jiné kandidátní listině pro volby do téhož zastupitelstva. "</f>
        <v xml:space="preserve">a nejsou mi známy překážky volitelnosti; nedal(a) jsem souhlas k tomu, abych byl(a) uveden(a) na jiné kandidátní listině pro volby do téhož zastupitelstva. </v>
      </c>
    </row>
    <row r="44" spans="1:11" x14ac:dyDescent="0.2">
      <c r="B44" s="127" t="s">
        <v>147</v>
      </c>
    </row>
  </sheetData>
  <sheetProtection sheet="1" objects="1" scenarios="1" formatCells="0"/>
  <phoneticPr fontId="1" type="noConversion"/>
  <conditionalFormatting sqref="A26:A27">
    <cfRule type="expression" dxfId="3" priority="3" stopIfTrue="1">
      <formula>AND($P26&lt;10000,$A26&gt;0)</formula>
    </cfRule>
  </conditionalFormatting>
  <conditionalFormatting sqref="B26:B27 B4:B24">
    <cfRule type="expression" dxfId="2" priority="4" stopIfTrue="1">
      <formula>$O4</formula>
    </cfRule>
  </conditionalFormatting>
  <conditionalFormatting sqref="A4:A24">
    <cfRule type="expression" dxfId="0" priority="1" stopIfTrue="1">
      <formula>AND($P4&lt;10000,$A4&gt;0)</formula>
    </cfRule>
  </conditionalFormatting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indexed="22"/>
  </sheetPr>
  <dimension ref="A1:F197"/>
  <sheetViews>
    <sheetView view="pageBreakPreview" zoomScale="85" zoomScaleNormal="100" workbookViewId="0">
      <pane ySplit="1" topLeftCell="A2" activePane="bottomLeft" state="frozen"/>
      <selection sqref="A1:F1"/>
      <selection pane="bottomLeft" activeCell="A2" sqref="A2"/>
    </sheetView>
  </sheetViews>
  <sheetFormatPr defaultColWidth="29.28515625" defaultRowHeight="12.75" x14ac:dyDescent="0.2"/>
  <cols>
    <col min="1" max="1" width="5.140625" customWidth="1"/>
    <col min="2" max="2" width="34.7109375" customWidth="1"/>
    <col min="3" max="3" width="7" customWidth="1"/>
    <col min="4" max="4" width="37.7109375" customWidth="1"/>
    <col min="5" max="5" width="3.42578125" customWidth="1"/>
  </cols>
  <sheetData>
    <row r="1" spans="1:6" ht="18.75" x14ac:dyDescent="0.3">
      <c r="C1" s="2" t="s">
        <v>2</v>
      </c>
      <c r="F1" s="1"/>
    </row>
    <row r="2" spans="1:6" ht="15.75" x14ac:dyDescent="0.25">
      <c r="B2" s="3"/>
    </row>
    <row r="3" spans="1:6" ht="15.75" x14ac:dyDescent="0.25">
      <c r="B3" s="3"/>
    </row>
    <row r="4" spans="1:6" ht="15.75" thickBot="1" x14ac:dyDescent="0.25">
      <c r="B4" s="4" t="s">
        <v>3</v>
      </c>
      <c r="C4" s="57" t="s">
        <v>119</v>
      </c>
      <c r="D4" s="32" t="s">
        <v>168</v>
      </c>
    </row>
    <row r="5" spans="1:6" ht="15.75" x14ac:dyDescent="0.25">
      <c r="B5" s="139"/>
      <c r="C5" s="139"/>
      <c r="D5" s="7"/>
    </row>
    <row r="6" spans="1:6" ht="15.75" thickBot="1" x14ac:dyDescent="0.25">
      <c r="B6" s="5" t="s">
        <v>4</v>
      </c>
      <c r="C6" s="30">
        <v>44827</v>
      </c>
      <c r="D6" s="31">
        <f>C6+1</f>
        <v>44828</v>
      </c>
    </row>
    <row r="7" spans="1:6" x14ac:dyDescent="0.2">
      <c r="B7" s="8"/>
      <c r="C7" s="8"/>
      <c r="D7" s="8"/>
    </row>
    <row r="8" spans="1:6" ht="18.75" thickBot="1" x14ac:dyDescent="0.25">
      <c r="B8" s="9" t="s">
        <v>5</v>
      </c>
      <c r="C8" s="34"/>
    </row>
    <row r="9" spans="1:6" x14ac:dyDescent="0.2">
      <c r="A9">
        <v>0</v>
      </c>
    </row>
    <row r="10" spans="1:6" ht="15.75" x14ac:dyDescent="0.25">
      <c r="B10" s="3"/>
    </row>
    <row r="11" spans="1:6" ht="36.75" customHeight="1" thickBot="1" x14ac:dyDescent="0.5">
      <c r="A11" s="70"/>
      <c r="B11" s="140" t="s">
        <v>6</v>
      </c>
      <c r="C11" s="141"/>
      <c r="D11" s="141"/>
    </row>
    <row r="12" spans="1:6" x14ac:dyDescent="0.2">
      <c r="B12" s="142" t="s">
        <v>14</v>
      </c>
      <c r="C12" s="143"/>
      <c r="D12" s="143"/>
    </row>
    <row r="13" spans="1:6" x14ac:dyDescent="0.2">
      <c r="B13" s="144" t="s">
        <v>7</v>
      </c>
      <c r="C13" s="143"/>
      <c r="D13" s="143"/>
    </row>
    <row r="14" spans="1:6" ht="15.75" x14ac:dyDescent="0.25">
      <c r="B14" s="3"/>
    </row>
    <row r="15" spans="1:6" ht="15" x14ac:dyDescent="0.2">
      <c r="B15" s="9" t="s">
        <v>8</v>
      </c>
    </row>
    <row r="16" spans="1:6" ht="15.75" x14ac:dyDescent="0.2">
      <c r="B16" s="122"/>
      <c r="C16" s="122"/>
      <c r="D16" s="134" t="e">
        <f ca="1">VLOOKUP($A17,kandidati!$A:$N,8,0)</f>
        <v>#N/A</v>
      </c>
      <c r="E16" s="11"/>
    </row>
    <row r="17" spans="1:5" s="14" customFormat="1" ht="16.5" thickBot="1" x14ac:dyDescent="0.25">
      <c r="A17" s="33">
        <f>+A9+1</f>
        <v>1</v>
      </c>
      <c r="B17" s="128" t="e">
        <f ca="1">VLOOKUP($A17,kandidati!$A:$N,2,0)&amp;", "&amp;VLOOKUP($A17,kandidati!$A:$N,3,0)&amp;", "&amp;VLOOKUP($A17,kandidati!$A:$N,13,0)&amp;" let"</f>
        <v>#N/A</v>
      </c>
      <c r="C17" s="129"/>
      <c r="D17" s="135"/>
      <c r="E17" s="11"/>
    </row>
    <row r="18" spans="1:5" ht="14.25" customHeight="1" x14ac:dyDescent="0.2">
      <c r="B18" s="136" t="s">
        <v>12</v>
      </c>
      <c r="C18" s="13"/>
      <c r="D18" s="16" t="s">
        <v>9</v>
      </c>
    </row>
    <row r="19" spans="1:5" ht="16.5" thickBot="1" x14ac:dyDescent="0.25">
      <c r="A19" s="12"/>
      <c r="B19" s="137"/>
      <c r="C19" s="122"/>
      <c r="D19" s="6" t="e">
        <f ca="1">VLOOKUP($A17,kandidati!$A:$N,6,0)</f>
        <v>#N/A</v>
      </c>
    </row>
    <row r="20" spans="1:5" ht="25.5" x14ac:dyDescent="0.2">
      <c r="B20" s="137"/>
      <c r="C20" s="122"/>
      <c r="D20" s="121" t="s">
        <v>13</v>
      </c>
    </row>
    <row r="21" spans="1:5" ht="11.25" customHeight="1" x14ac:dyDescent="0.2">
      <c r="B21" s="122"/>
      <c r="C21" s="122"/>
      <c r="D21" s="122"/>
    </row>
    <row r="22" spans="1:5" ht="18" customHeight="1" thickBot="1" x14ac:dyDescent="0.25">
      <c r="B22" s="130" t="e">
        <f ca="1">VLOOKUP($A17,kandidati!$A:$N,14,0)</f>
        <v>#N/A</v>
      </c>
      <c r="C22" s="131"/>
      <c r="D22" s="131"/>
    </row>
    <row r="23" spans="1:5" ht="29.25" customHeight="1" x14ac:dyDescent="0.2">
      <c r="A23" s="63"/>
      <c r="B23" s="132" t="s">
        <v>11</v>
      </c>
      <c r="C23" s="133"/>
      <c r="D23" s="133"/>
      <c r="E23" s="63"/>
    </row>
    <row r="24" spans="1:5" ht="15.75" customHeight="1" x14ac:dyDescent="0.2">
      <c r="B24" s="122"/>
      <c r="C24" s="122"/>
      <c r="D24" s="134" t="e">
        <f ca="1">VLOOKUP($A25,kandidati!$A:$N,8,0)</f>
        <v>#N/A</v>
      </c>
      <c r="E24" s="11"/>
    </row>
    <row r="25" spans="1:5" s="14" customFormat="1" ht="16.5" thickBot="1" x14ac:dyDescent="0.25">
      <c r="A25" s="33">
        <f>+A17+1</f>
        <v>2</v>
      </c>
      <c r="B25" s="128" t="e">
        <f ca="1">VLOOKUP($A25,kandidati!$A:$N,2,0)&amp;", "&amp;VLOOKUP($A25,kandidati!$A:$N,3,0)&amp;", "&amp;VLOOKUP($A25,kandidati!$A:$N,13,0)&amp;" let"</f>
        <v>#N/A</v>
      </c>
      <c r="C25" s="129"/>
      <c r="D25" s="135"/>
      <c r="E25" s="11"/>
    </row>
    <row r="26" spans="1:5" ht="14.25" customHeight="1" x14ac:dyDescent="0.2">
      <c r="B26" s="136" t="s">
        <v>12</v>
      </c>
      <c r="C26" s="13"/>
      <c r="D26" s="16" t="s">
        <v>9</v>
      </c>
    </row>
    <row r="27" spans="1:5" ht="16.5" thickBot="1" x14ac:dyDescent="0.25">
      <c r="A27" s="12"/>
      <c r="B27" s="137"/>
      <c r="C27" s="122"/>
      <c r="D27" s="6" t="e">
        <f ca="1">VLOOKUP($A25,kandidati!$A:$N,6,0)</f>
        <v>#N/A</v>
      </c>
    </row>
    <row r="28" spans="1:5" ht="25.5" x14ac:dyDescent="0.2">
      <c r="B28" s="137"/>
      <c r="C28" s="122"/>
      <c r="D28" s="121" t="s">
        <v>13</v>
      </c>
    </row>
    <row r="29" spans="1:5" ht="11.25" customHeight="1" x14ac:dyDescent="0.2">
      <c r="B29" s="122"/>
      <c r="C29" s="122"/>
      <c r="D29" s="122"/>
    </row>
    <row r="30" spans="1:5" ht="18" customHeight="1" thickBot="1" x14ac:dyDescent="0.25">
      <c r="B30" s="130" t="e">
        <f ca="1">VLOOKUP($A25,kandidati!$A:$N,14,0)</f>
        <v>#N/A</v>
      </c>
      <c r="C30" s="131"/>
      <c r="D30" s="131"/>
    </row>
    <row r="31" spans="1:5" ht="29.25" customHeight="1" x14ac:dyDescent="0.2">
      <c r="A31" s="63"/>
      <c r="B31" s="132" t="s">
        <v>11</v>
      </c>
      <c r="C31" s="133"/>
      <c r="D31" s="133"/>
      <c r="E31" s="63"/>
    </row>
    <row r="32" spans="1:5" ht="15.75" x14ac:dyDescent="0.2">
      <c r="B32" s="122"/>
      <c r="C32" s="122"/>
      <c r="D32" s="134" t="e">
        <f ca="1">VLOOKUP($A33,kandidati!$A:$N,8,0)</f>
        <v>#N/A</v>
      </c>
      <c r="E32" s="11"/>
    </row>
    <row r="33" spans="1:5" s="14" customFormat="1" ht="16.5" thickBot="1" x14ac:dyDescent="0.25">
      <c r="A33" s="33">
        <f>+A25+1</f>
        <v>3</v>
      </c>
      <c r="B33" s="128" t="e">
        <f ca="1">VLOOKUP($A33,kandidati!$A:$N,2,0)&amp;", "&amp;VLOOKUP($A33,kandidati!$A:$N,3,0)&amp;", "&amp;VLOOKUP($A33,kandidati!$A:$N,13,0)&amp;" let"</f>
        <v>#N/A</v>
      </c>
      <c r="C33" s="129"/>
      <c r="D33" s="135"/>
      <c r="E33" s="11"/>
    </row>
    <row r="34" spans="1:5" ht="14.25" customHeight="1" x14ac:dyDescent="0.2">
      <c r="B34" s="136" t="s">
        <v>12</v>
      </c>
      <c r="C34" s="13"/>
      <c r="D34" s="16" t="s">
        <v>9</v>
      </c>
    </row>
    <row r="35" spans="1:5" ht="16.5" thickBot="1" x14ac:dyDescent="0.25">
      <c r="A35" s="12"/>
      <c r="B35" s="137"/>
      <c r="C35" s="122"/>
      <c r="D35" s="6" t="e">
        <f ca="1">VLOOKUP($A33,kandidati!$A:$N,6,0)</f>
        <v>#N/A</v>
      </c>
    </row>
    <row r="36" spans="1:5" ht="25.5" x14ac:dyDescent="0.2">
      <c r="B36" s="137"/>
      <c r="C36" s="122"/>
      <c r="D36" s="121" t="s">
        <v>13</v>
      </c>
    </row>
    <row r="37" spans="1:5" ht="11.25" customHeight="1" x14ac:dyDescent="0.2">
      <c r="B37" s="122"/>
      <c r="C37" s="122"/>
      <c r="D37" s="122"/>
    </row>
    <row r="38" spans="1:5" ht="18" customHeight="1" thickBot="1" x14ac:dyDescent="0.25">
      <c r="B38" s="130" t="e">
        <f ca="1">VLOOKUP($A33,kandidati!$A:$N,14,0)</f>
        <v>#N/A</v>
      </c>
      <c r="C38" s="131"/>
      <c r="D38" s="131"/>
    </row>
    <row r="39" spans="1:5" ht="29.25" customHeight="1" x14ac:dyDescent="0.2">
      <c r="A39" s="63"/>
      <c r="B39" s="132" t="s">
        <v>11</v>
      </c>
      <c r="C39" s="133"/>
      <c r="D39" s="133"/>
      <c r="E39" s="63"/>
    </row>
    <row r="40" spans="1:5" ht="15.75" x14ac:dyDescent="0.2">
      <c r="B40" s="122"/>
      <c r="C40" s="122"/>
      <c r="D40" s="134" t="e">
        <f ca="1">VLOOKUP($A41,kandidati!$A:$N,8,0)</f>
        <v>#N/A</v>
      </c>
      <c r="E40" s="11"/>
    </row>
    <row r="41" spans="1:5" s="14" customFormat="1" ht="16.5" thickBot="1" x14ac:dyDescent="0.25">
      <c r="A41" s="33">
        <f>+A33+1</f>
        <v>4</v>
      </c>
      <c r="B41" s="128" t="e">
        <f ca="1">VLOOKUP($A41,kandidati!$A:$N,2,0)&amp;", "&amp;VLOOKUP($A41,kandidati!$A:$N,3,0)&amp;", "&amp;VLOOKUP($A41,kandidati!$A:$N,13,0)&amp;" let"</f>
        <v>#N/A</v>
      </c>
      <c r="C41" s="129"/>
      <c r="D41" s="135"/>
      <c r="E41" s="11"/>
    </row>
    <row r="42" spans="1:5" ht="14.25" customHeight="1" x14ac:dyDescent="0.2">
      <c r="B42" s="136" t="s">
        <v>12</v>
      </c>
      <c r="C42" s="13"/>
      <c r="D42" s="16" t="s">
        <v>9</v>
      </c>
    </row>
    <row r="43" spans="1:5" ht="16.5" thickBot="1" x14ac:dyDescent="0.25">
      <c r="A43" s="12"/>
      <c r="B43" s="137"/>
      <c r="C43" s="122"/>
      <c r="D43" s="6" t="e">
        <f ca="1">VLOOKUP($A41,kandidati!$A:$N,6,0)</f>
        <v>#N/A</v>
      </c>
    </row>
    <row r="44" spans="1:5" ht="25.5" x14ac:dyDescent="0.2">
      <c r="B44" s="137"/>
      <c r="C44" s="122"/>
      <c r="D44" s="121" t="s">
        <v>13</v>
      </c>
    </row>
    <row r="45" spans="1:5" ht="11.25" customHeight="1" x14ac:dyDescent="0.2">
      <c r="B45" s="122"/>
      <c r="C45" s="122"/>
      <c r="D45" s="122"/>
    </row>
    <row r="46" spans="1:5" ht="18" customHeight="1" thickBot="1" x14ac:dyDescent="0.25">
      <c r="B46" s="130" t="e">
        <f ca="1">VLOOKUP($A41,kandidati!$A:$N,14,0)</f>
        <v>#N/A</v>
      </c>
      <c r="C46" s="131"/>
      <c r="D46" s="131"/>
    </row>
    <row r="47" spans="1:5" ht="29.25" customHeight="1" x14ac:dyDescent="0.2">
      <c r="A47" s="63"/>
      <c r="B47" s="132" t="s">
        <v>11</v>
      </c>
      <c r="C47" s="133"/>
      <c r="D47" s="133"/>
      <c r="E47" s="63"/>
    </row>
    <row r="48" spans="1:5" ht="15.75" customHeight="1" x14ac:dyDescent="0.2">
      <c r="B48" s="122"/>
      <c r="C48" s="122"/>
      <c r="D48" s="134" t="e">
        <f ca="1">VLOOKUP($A49,kandidati!$A:$N,8,0)</f>
        <v>#N/A</v>
      </c>
      <c r="E48" s="11"/>
    </row>
    <row r="49" spans="1:5" s="14" customFormat="1" ht="16.5" thickBot="1" x14ac:dyDescent="0.25">
      <c r="A49" s="33">
        <f>+A41+1</f>
        <v>5</v>
      </c>
      <c r="B49" s="128" t="e">
        <f ca="1">VLOOKUP($A49,kandidati!$A:$N,2,0)&amp;", "&amp;VLOOKUP($A49,kandidati!$A:$N,3,0)&amp;", "&amp;VLOOKUP($A49,kandidati!$A:$N,13,0)&amp;" let"</f>
        <v>#N/A</v>
      </c>
      <c r="C49" s="129"/>
      <c r="D49" s="135"/>
      <c r="E49" s="11"/>
    </row>
    <row r="50" spans="1:5" ht="14.25" customHeight="1" x14ac:dyDescent="0.2">
      <c r="B50" s="136" t="s">
        <v>12</v>
      </c>
      <c r="C50" s="13"/>
      <c r="D50" s="16" t="s">
        <v>9</v>
      </c>
    </row>
    <row r="51" spans="1:5" ht="16.5" thickBot="1" x14ac:dyDescent="0.25">
      <c r="A51" s="12"/>
      <c r="B51" s="137"/>
      <c r="C51" s="122"/>
      <c r="D51" s="6" t="e">
        <f ca="1">VLOOKUP($A49,kandidati!$A:$N,6,0)</f>
        <v>#N/A</v>
      </c>
    </row>
    <row r="52" spans="1:5" ht="25.5" x14ac:dyDescent="0.2">
      <c r="B52" s="137"/>
      <c r="C52" s="122"/>
      <c r="D52" s="121" t="s">
        <v>13</v>
      </c>
    </row>
    <row r="53" spans="1:5" ht="11.25" customHeight="1" x14ac:dyDescent="0.2">
      <c r="B53" s="122"/>
      <c r="C53" s="122"/>
      <c r="D53" s="122"/>
    </row>
    <row r="54" spans="1:5" ht="18" customHeight="1" thickBot="1" x14ac:dyDescent="0.25">
      <c r="B54" s="130" t="e">
        <f ca="1">VLOOKUP($A49,kandidati!$A:$N,14,0)</f>
        <v>#N/A</v>
      </c>
      <c r="C54" s="131"/>
      <c r="D54" s="131"/>
    </row>
    <row r="55" spans="1:5" ht="29.25" customHeight="1" x14ac:dyDescent="0.2">
      <c r="A55" s="63"/>
      <c r="B55" s="132" t="s">
        <v>11</v>
      </c>
      <c r="C55" s="133"/>
      <c r="D55" s="133"/>
      <c r="E55" s="63"/>
    </row>
    <row r="56" spans="1:5" ht="15.75" x14ac:dyDescent="0.2">
      <c r="B56" s="122"/>
      <c r="C56" s="122"/>
      <c r="D56" s="134" t="e">
        <f ca="1">VLOOKUP($A57,kandidati!$A:$N,8,0)</f>
        <v>#N/A</v>
      </c>
      <c r="E56" s="11"/>
    </row>
    <row r="57" spans="1:5" s="14" customFormat="1" ht="16.5" thickBot="1" x14ac:dyDescent="0.25">
      <c r="A57" s="33">
        <f>+A49+1</f>
        <v>6</v>
      </c>
      <c r="B57" s="128" t="e">
        <f ca="1">VLOOKUP($A57,kandidati!$A:$N,2,0)&amp;", "&amp;VLOOKUP($A57,kandidati!$A:$N,3,0)&amp;", "&amp;VLOOKUP($A57,kandidati!$A:$N,13,0)&amp;" let"</f>
        <v>#N/A</v>
      </c>
      <c r="C57" s="129"/>
      <c r="D57" s="135"/>
      <c r="E57" s="11"/>
    </row>
    <row r="58" spans="1:5" ht="14.25" customHeight="1" x14ac:dyDescent="0.2">
      <c r="B58" s="136" t="s">
        <v>12</v>
      </c>
      <c r="C58" s="13"/>
      <c r="D58" s="16" t="s">
        <v>9</v>
      </c>
    </row>
    <row r="59" spans="1:5" ht="16.5" thickBot="1" x14ac:dyDescent="0.25">
      <c r="A59" s="12"/>
      <c r="B59" s="137"/>
      <c r="C59" s="122"/>
      <c r="D59" s="6" t="e">
        <f ca="1">VLOOKUP($A57,kandidati!$A:$N,6,0)</f>
        <v>#N/A</v>
      </c>
    </row>
    <row r="60" spans="1:5" ht="25.5" x14ac:dyDescent="0.2">
      <c r="B60" s="137"/>
      <c r="C60" s="122"/>
      <c r="D60" s="121" t="s">
        <v>13</v>
      </c>
    </row>
    <row r="61" spans="1:5" ht="11.25" customHeight="1" x14ac:dyDescent="0.2">
      <c r="B61" s="122"/>
      <c r="C61" s="122"/>
      <c r="D61" s="122"/>
    </row>
    <row r="62" spans="1:5" ht="18" customHeight="1" thickBot="1" x14ac:dyDescent="0.25">
      <c r="B62" s="130" t="e">
        <f ca="1">VLOOKUP($A57,kandidati!$A:$N,14,0)</f>
        <v>#N/A</v>
      </c>
      <c r="C62" s="131"/>
      <c r="D62" s="131"/>
    </row>
    <row r="63" spans="1:5" ht="29.25" customHeight="1" x14ac:dyDescent="0.2">
      <c r="A63" s="63"/>
      <c r="B63" s="132" t="s">
        <v>11</v>
      </c>
      <c r="C63" s="133"/>
      <c r="D63" s="133"/>
      <c r="E63" s="63"/>
    </row>
    <row r="64" spans="1:5" ht="15.75" x14ac:dyDescent="0.2">
      <c r="B64" s="122"/>
      <c r="C64" s="122"/>
      <c r="D64" s="134" t="e">
        <f ca="1">VLOOKUP($A65,kandidati!$A:$N,8,0)</f>
        <v>#N/A</v>
      </c>
      <c r="E64" s="11"/>
    </row>
    <row r="65" spans="1:5" s="14" customFormat="1" ht="16.5" thickBot="1" x14ac:dyDescent="0.25">
      <c r="A65" s="33">
        <f>+A57+1</f>
        <v>7</v>
      </c>
      <c r="B65" s="128" t="e">
        <f ca="1">VLOOKUP($A65,kandidati!$A:$N,2,0)&amp;", "&amp;VLOOKUP($A65,kandidati!$A:$N,3,0)&amp;", "&amp;VLOOKUP($A65,kandidati!$A:$N,13,0)&amp;" let"</f>
        <v>#N/A</v>
      </c>
      <c r="C65" s="129"/>
      <c r="D65" s="135"/>
      <c r="E65" s="11"/>
    </row>
    <row r="66" spans="1:5" ht="14.25" customHeight="1" x14ac:dyDescent="0.2">
      <c r="B66" s="136" t="s">
        <v>12</v>
      </c>
      <c r="C66" s="13"/>
      <c r="D66" s="16" t="s">
        <v>9</v>
      </c>
    </row>
    <row r="67" spans="1:5" ht="16.5" thickBot="1" x14ac:dyDescent="0.25">
      <c r="A67" s="12"/>
      <c r="B67" s="137"/>
      <c r="C67" s="122"/>
      <c r="D67" s="6" t="e">
        <f ca="1">VLOOKUP($A65,kandidati!$A:$N,6,0)</f>
        <v>#N/A</v>
      </c>
    </row>
    <row r="68" spans="1:5" ht="25.5" x14ac:dyDescent="0.2">
      <c r="B68" s="137"/>
      <c r="C68" s="122"/>
      <c r="D68" s="121" t="s">
        <v>13</v>
      </c>
    </row>
    <row r="69" spans="1:5" ht="11.25" customHeight="1" x14ac:dyDescent="0.2">
      <c r="B69" s="122"/>
      <c r="C69" s="122"/>
      <c r="D69" s="122"/>
    </row>
    <row r="70" spans="1:5" ht="18" customHeight="1" thickBot="1" x14ac:dyDescent="0.25">
      <c r="B70" s="130" t="e">
        <f ca="1">VLOOKUP($A65,kandidati!$A:$N,14,0)</f>
        <v>#N/A</v>
      </c>
      <c r="C70" s="131"/>
      <c r="D70" s="131"/>
    </row>
    <row r="71" spans="1:5" ht="29.25" customHeight="1" x14ac:dyDescent="0.2">
      <c r="A71" s="63"/>
      <c r="B71" s="132" t="s">
        <v>11</v>
      </c>
      <c r="C71" s="133"/>
      <c r="D71" s="133"/>
      <c r="E71" s="63"/>
    </row>
    <row r="72" spans="1:5" ht="15.75" x14ac:dyDescent="0.2">
      <c r="B72" s="122"/>
      <c r="C72" s="122"/>
      <c r="D72" s="134" t="e">
        <f ca="1">VLOOKUP($A73,kandidati!$A:$N,8,0)</f>
        <v>#N/A</v>
      </c>
      <c r="E72" s="11"/>
    </row>
    <row r="73" spans="1:5" s="14" customFormat="1" ht="16.5" thickBot="1" x14ac:dyDescent="0.25">
      <c r="A73" s="33">
        <f>+A65+1</f>
        <v>8</v>
      </c>
      <c r="B73" s="128" t="e">
        <f ca="1">VLOOKUP($A73,kandidati!$A:$N,2,0)&amp;", "&amp;VLOOKUP($A73,kandidati!$A:$N,3,0)&amp;", "&amp;VLOOKUP($A73,kandidati!$A:$N,13,0)&amp;" let"</f>
        <v>#N/A</v>
      </c>
      <c r="C73" s="129"/>
      <c r="D73" s="135"/>
      <c r="E73" s="11"/>
    </row>
    <row r="74" spans="1:5" ht="14.25" customHeight="1" x14ac:dyDescent="0.2">
      <c r="B74" s="136" t="s">
        <v>12</v>
      </c>
      <c r="C74" s="13"/>
      <c r="D74" s="16" t="s">
        <v>9</v>
      </c>
    </row>
    <row r="75" spans="1:5" ht="16.5" thickBot="1" x14ac:dyDescent="0.25">
      <c r="A75" s="12"/>
      <c r="B75" s="137"/>
      <c r="C75" s="122"/>
      <c r="D75" s="6" t="e">
        <f ca="1">VLOOKUP($A73,kandidati!$A:$N,6,0)</f>
        <v>#N/A</v>
      </c>
    </row>
    <row r="76" spans="1:5" ht="25.5" x14ac:dyDescent="0.2">
      <c r="B76" s="137"/>
      <c r="C76" s="122"/>
      <c r="D76" s="121" t="s">
        <v>13</v>
      </c>
    </row>
    <row r="77" spans="1:5" ht="11.25" customHeight="1" x14ac:dyDescent="0.2">
      <c r="B77" s="122"/>
      <c r="C77" s="122"/>
      <c r="D77" s="122"/>
    </row>
    <row r="78" spans="1:5" ht="18" customHeight="1" thickBot="1" x14ac:dyDescent="0.25">
      <c r="B78" s="130" t="e">
        <f ca="1">VLOOKUP($A73,kandidati!$A:$N,14,0)</f>
        <v>#N/A</v>
      </c>
      <c r="C78" s="131"/>
      <c r="D78" s="131"/>
    </row>
    <row r="79" spans="1:5" ht="29.25" customHeight="1" x14ac:dyDescent="0.2">
      <c r="A79" s="63"/>
      <c r="B79" s="132" t="s">
        <v>11</v>
      </c>
      <c r="C79" s="133"/>
      <c r="D79" s="133"/>
      <c r="E79" s="63"/>
    </row>
    <row r="80" spans="1:5" ht="15.75" x14ac:dyDescent="0.2">
      <c r="B80" s="122"/>
      <c r="C80" s="122"/>
      <c r="D80" s="134" t="e">
        <f ca="1">VLOOKUP($A81,kandidati!$A:$N,8,0)</f>
        <v>#N/A</v>
      </c>
      <c r="E80" s="11"/>
    </row>
    <row r="81" spans="1:5" s="14" customFormat="1" ht="16.5" thickBot="1" x14ac:dyDescent="0.25">
      <c r="A81" s="33">
        <f>+A73+1</f>
        <v>9</v>
      </c>
      <c r="B81" s="128" t="e">
        <f ca="1">VLOOKUP($A81,kandidati!$A:$N,2,0)&amp;", "&amp;VLOOKUP($A81,kandidati!$A:$N,3,0)&amp;", "&amp;VLOOKUP($A81,kandidati!$A:$N,13,0)&amp;" let"</f>
        <v>#N/A</v>
      </c>
      <c r="C81" s="129"/>
      <c r="D81" s="135"/>
      <c r="E81" s="11"/>
    </row>
    <row r="82" spans="1:5" ht="14.25" customHeight="1" x14ac:dyDescent="0.2">
      <c r="B82" s="136" t="s">
        <v>12</v>
      </c>
      <c r="C82" s="13"/>
      <c r="D82" s="16" t="s">
        <v>9</v>
      </c>
    </row>
    <row r="83" spans="1:5" ht="16.5" thickBot="1" x14ac:dyDescent="0.25">
      <c r="A83" s="12"/>
      <c r="B83" s="137"/>
      <c r="C83" s="122"/>
      <c r="D83" s="6" t="e">
        <f ca="1">VLOOKUP($A81,kandidati!$A:$N,6,0)</f>
        <v>#N/A</v>
      </c>
    </row>
    <row r="84" spans="1:5" ht="25.5" x14ac:dyDescent="0.2">
      <c r="B84" s="137"/>
      <c r="C84" s="122"/>
      <c r="D84" s="121" t="s">
        <v>13</v>
      </c>
    </row>
    <row r="85" spans="1:5" ht="11.25" customHeight="1" x14ac:dyDescent="0.2">
      <c r="B85" s="122"/>
      <c r="C85" s="122"/>
      <c r="D85" s="122"/>
    </row>
    <row r="86" spans="1:5" ht="18" customHeight="1" thickBot="1" x14ac:dyDescent="0.25">
      <c r="B86" s="130" t="e">
        <f ca="1">VLOOKUP($A81,kandidati!$A:$N,14,0)</f>
        <v>#N/A</v>
      </c>
      <c r="C86" s="131"/>
      <c r="D86" s="131"/>
    </row>
    <row r="87" spans="1:5" ht="29.25" customHeight="1" x14ac:dyDescent="0.2">
      <c r="A87" s="63"/>
      <c r="B87" s="132" t="s">
        <v>11</v>
      </c>
      <c r="C87" s="133"/>
      <c r="D87" s="133"/>
      <c r="E87" s="63"/>
    </row>
    <row r="88" spans="1:5" ht="15.75" x14ac:dyDescent="0.2">
      <c r="B88" s="122"/>
      <c r="C88" s="122"/>
      <c r="D88" s="134" t="e">
        <f ca="1">VLOOKUP($A89,kandidati!$A:$N,8,0)</f>
        <v>#N/A</v>
      </c>
      <c r="E88" s="11"/>
    </row>
    <row r="89" spans="1:5" s="14" customFormat="1" ht="16.5" thickBot="1" x14ac:dyDescent="0.25">
      <c r="A89" s="33">
        <f>+A81+1</f>
        <v>10</v>
      </c>
      <c r="B89" s="128" t="e">
        <f ca="1">VLOOKUP($A89,kandidati!$A:$N,2,0)&amp;", "&amp;VLOOKUP($A89,kandidati!$A:$N,3,0)&amp;", "&amp;VLOOKUP($A89,kandidati!$A:$N,13,0)&amp;" let"</f>
        <v>#N/A</v>
      </c>
      <c r="C89" s="129"/>
      <c r="D89" s="135"/>
      <c r="E89" s="11"/>
    </row>
    <row r="90" spans="1:5" ht="14.25" customHeight="1" x14ac:dyDescent="0.2">
      <c r="B90" s="136" t="s">
        <v>12</v>
      </c>
      <c r="C90" s="13"/>
      <c r="D90" s="16" t="s">
        <v>9</v>
      </c>
    </row>
    <row r="91" spans="1:5" ht="16.5" thickBot="1" x14ac:dyDescent="0.25">
      <c r="A91" s="12"/>
      <c r="B91" s="137"/>
      <c r="C91" s="122"/>
      <c r="D91" s="6" t="e">
        <f ca="1">VLOOKUP($A89,kandidati!$A:$N,6,0)</f>
        <v>#N/A</v>
      </c>
    </row>
    <row r="92" spans="1:5" ht="25.5" x14ac:dyDescent="0.2">
      <c r="B92" s="137"/>
      <c r="C92" s="122"/>
      <c r="D92" s="121" t="s">
        <v>13</v>
      </c>
    </row>
    <row r="93" spans="1:5" ht="11.25" customHeight="1" x14ac:dyDescent="0.2">
      <c r="B93" s="122"/>
      <c r="C93" s="122"/>
      <c r="D93" s="122"/>
    </row>
    <row r="94" spans="1:5" ht="18" customHeight="1" thickBot="1" x14ac:dyDescent="0.25">
      <c r="B94" s="130" t="e">
        <f ca="1">VLOOKUP($A89,kandidati!$A:$N,14,0)</f>
        <v>#N/A</v>
      </c>
      <c r="C94" s="131"/>
      <c r="D94" s="131"/>
    </row>
    <row r="95" spans="1:5" ht="29.25" customHeight="1" x14ac:dyDescent="0.2">
      <c r="A95" s="63"/>
      <c r="B95" s="132" t="s">
        <v>11</v>
      </c>
      <c r="C95" s="133"/>
      <c r="D95" s="133"/>
      <c r="E95" s="63"/>
    </row>
    <row r="96" spans="1:5" ht="15.75" x14ac:dyDescent="0.2">
      <c r="B96" s="122"/>
      <c r="C96" s="122"/>
      <c r="D96" s="134" t="e">
        <f ca="1">VLOOKUP($A97,kandidati!$A:$N,8,0)</f>
        <v>#N/A</v>
      </c>
      <c r="E96" s="11"/>
    </row>
    <row r="97" spans="1:5" s="14" customFormat="1" ht="16.5" thickBot="1" x14ac:dyDescent="0.25">
      <c r="A97" s="33">
        <f>+A89+1</f>
        <v>11</v>
      </c>
      <c r="B97" s="128" t="e">
        <f ca="1">VLOOKUP($A97,kandidati!$A:$N,2,0)&amp;", "&amp;VLOOKUP($A97,kandidati!$A:$N,3,0)&amp;", "&amp;VLOOKUP($A97,kandidati!$A:$N,13,0)&amp;" let"</f>
        <v>#N/A</v>
      </c>
      <c r="C97" s="129"/>
      <c r="D97" s="135"/>
      <c r="E97" s="11"/>
    </row>
    <row r="98" spans="1:5" ht="14.25" customHeight="1" x14ac:dyDescent="0.2">
      <c r="B98" s="136" t="s">
        <v>12</v>
      </c>
      <c r="C98" s="13"/>
      <c r="D98" s="16" t="s">
        <v>9</v>
      </c>
    </row>
    <row r="99" spans="1:5" ht="16.5" thickBot="1" x14ac:dyDescent="0.25">
      <c r="A99" s="12"/>
      <c r="B99" s="137"/>
      <c r="C99" s="122"/>
      <c r="D99" s="6" t="e">
        <f ca="1">VLOOKUP($A97,kandidati!$A:$N,6,0)</f>
        <v>#N/A</v>
      </c>
    </row>
    <row r="100" spans="1:5" ht="25.5" x14ac:dyDescent="0.2">
      <c r="B100" s="137"/>
      <c r="C100" s="122"/>
      <c r="D100" s="121" t="s">
        <v>13</v>
      </c>
    </row>
    <row r="101" spans="1:5" ht="11.25" customHeight="1" x14ac:dyDescent="0.2">
      <c r="B101" s="122"/>
      <c r="C101" s="122"/>
      <c r="D101" s="122"/>
    </row>
    <row r="102" spans="1:5" ht="18" customHeight="1" thickBot="1" x14ac:dyDescent="0.25">
      <c r="B102" s="130" t="e">
        <f ca="1">VLOOKUP($A97,kandidati!$A:$N,14,0)</f>
        <v>#N/A</v>
      </c>
      <c r="C102" s="131"/>
      <c r="D102" s="131"/>
    </row>
    <row r="103" spans="1:5" ht="29.25" customHeight="1" x14ac:dyDescent="0.2">
      <c r="A103" s="63"/>
      <c r="B103" s="132" t="s">
        <v>11</v>
      </c>
      <c r="C103" s="133"/>
      <c r="D103" s="133"/>
      <c r="E103" s="63"/>
    </row>
    <row r="104" spans="1:5" ht="15.75" x14ac:dyDescent="0.2">
      <c r="B104" s="122"/>
      <c r="C104" s="122"/>
      <c r="D104" s="134" t="e">
        <f ca="1">VLOOKUP($A105,kandidati!$A:$N,8,0)</f>
        <v>#N/A</v>
      </c>
      <c r="E104" s="11"/>
    </row>
    <row r="105" spans="1:5" s="14" customFormat="1" ht="16.5" thickBot="1" x14ac:dyDescent="0.25">
      <c r="A105" s="33">
        <f>+A97+1</f>
        <v>12</v>
      </c>
      <c r="B105" s="128" t="e">
        <f ca="1">VLOOKUP($A105,kandidati!$A:$N,2,0)&amp;", "&amp;VLOOKUP($A105,kandidati!$A:$N,3,0)&amp;", "&amp;VLOOKUP($A105,kandidati!$A:$N,13,0)&amp;" let"</f>
        <v>#N/A</v>
      </c>
      <c r="C105" s="129"/>
      <c r="D105" s="135"/>
      <c r="E105" s="11"/>
    </row>
    <row r="106" spans="1:5" ht="14.25" customHeight="1" x14ac:dyDescent="0.2">
      <c r="B106" s="136" t="s">
        <v>12</v>
      </c>
      <c r="C106" s="13"/>
      <c r="D106" s="16" t="s">
        <v>9</v>
      </c>
    </row>
    <row r="107" spans="1:5" ht="16.5" thickBot="1" x14ac:dyDescent="0.25">
      <c r="A107" s="12"/>
      <c r="B107" s="137"/>
      <c r="C107" s="122"/>
      <c r="D107" s="6" t="e">
        <f ca="1">VLOOKUP($A105,kandidati!$A:$N,6,0)</f>
        <v>#N/A</v>
      </c>
    </row>
    <row r="108" spans="1:5" ht="25.5" x14ac:dyDescent="0.2">
      <c r="B108" s="137"/>
      <c r="C108" s="122"/>
      <c r="D108" s="121" t="s">
        <v>13</v>
      </c>
    </row>
    <row r="109" spans="1:5" ht="11.25" customHeight="1" x14ac:dyDescent="0.2">
      <c r="B109" s="122"/>
      <c r="C109" s="122"/>
      <c r="D109" s="122"/>
    </row>
    <row r="110" spans="1:5" ht="18" customHeight="1" thickBot="1" x14ac:dyDescent="0.25">
      <c r="B110" s="130" t="e">
        <f ca="1">VLOOKUP($A105,kandidati!$A:$N,14,0)</f>
        <v>#N/A</v>
      </c>
      <c r="C110" s="131"/>
      <c r="D110" s="131"/>
    </row>
    <row r="111" spans="1:5" ht="29.25" customHeight="1" x14ac:dyDescent="0.2">
      <c r="A111" s="63"/>
      <c r="B111" s="132" t="s">
        <v>11</v>
      </c>
      <c r="C111" s="133"/>
      <c r="D111" s="133"/>
      <c r="E111" s="63"/>
    </row>
    <row r="112" spans="1:5" ht="15.75" x14ac:dyDescent="0.2">
      <c r="B112" s="122"/>
      <c r="C112" s="122"/>
      <c r="D112" s="134" t="e">
        <f ca="1">VLOOKUP($A113,kandidati!$A:$N,8,0)</f>
        <v>#N/A</v>
      </c>
      <c r="E112" s="11"/>
    </row>
    <row r="113" spans="1:5" s="14" customFormat="1" ht="16.5" thickBot="1" x14ac:dyDescent="0.25">
      <c r="A113" s="33">
        <f>+A105+1</f>
        <v>13</v>
      </c>
      <c r="B113" s="128" t="e">
        <f ca="1">VLOOKUP($A113,kandidati!$A:$N,2,0)&amp;", "&amp;VLOOKUP($A113,kandidati!$A:$N,3,0)&amp;", "&amp;VLOOKUP($A113,kandidati!$A:$N,13,0)&amp;" let"</f>
        <v>#N/A</v>
      </c>
      <c r="C113" s="129"/>
      <c r="D113" s="135"/>
      <c r="E113" s="11"/>
    </row>
    <row r="114" spans="1:5" ht="14.25" customHeight="1" x14ac:dyDescent="0.2">
      <c r="B114" s="136" t="s">
        <v>12</v>
      </c>
      <c r="C114" s="13"/>
      <c r="D114" s="16" t="s">
        <v>9</v>
      </c>
    </row>
    <row r="115" spans="1:5" ht="16.5" thickBot="1" x14ac:dyDescent="0.25">
      <c r="A115" s="12"/>
      <c r="B115" s="137"/>
      <c r="C115" s="122"/>
      <c r="D115" s="6" t="e">
        <f ca="1">VLOOKUP($A113,kandidati!$A:$N,6,0)</f>
        <v>#N/A</v>
      </c>
    </row>
    <row r="116" spans="1:5" ht="25.5" x14ac:dyDescent="0.2">
      <c r="B116" s="137"/>
      <c r="C116" s="122"/>
      <c r="D116" s="121" t="s">
        <v>13</v>
      </c>
    </row>
    <row r="117" spans="1:5" ht="11.25" customHeight="1" x14ac:dyDescent="0.2">
      <c r="B117" s="122"/>
      <c r="C117" s="122"/>
      <c r="D117" s="122"/>
    </row>
    <row r="118" spans="1:5" ht="18" customHeight="1" thickBot="1" x14ac:dyDescent="0.25">
      <c r="B118" s="130" t="e">
        <f ca="1">VLOOKUP($A113,kandidati!$A:$N,14,0)</f>
        <v>#N/A</v>
      </c>
      <c r="C118" s="131"/>
      <c r="D118" s="131"/>
    </row>
    <row r="119" spans="1:5" ht="29.25" customHeight="1" x14ac:dyDescent="0.2">
      <c r="A119" s="63"/>
      <c r="B119" s="132" t="s">
        <v>11</v>
      </c>
      <c r="C119" s="133"/>
      <c r="D119" s="133"/>
      <c r="E119" s="63"/>
    </row>
    <row r="120" spans="1:5" ht="15.75" x14ac:dyDescent="0.2">
      <c r="B120" s="122"/>
      <c r="C120" s="122"/>
      <c r="D120" s="134" t="e">
        <f ca="1">VLOOKUP($A121,kandidati!$A:$N,8,0)</f>
        <v>#N/A</v>
      </c>
      <c r="E120" s="11"/>
    </row>
    <row r="121" spans="1:5" s="14" customFormat="1" ht="16.5" thickBot="1" x14ac:dyDescent="0.25">
      <c r="A121" s="33">
        <f>+A113+1</f>
        <v>14</v>
      </c>
      <c r="B121" s="128" t="e">
        <f ca="1">VLOOKUP($A121,kandidati!$A:$N,2,0)&amp;", "&amp;VLOOKUP($A121,kandidati!$A:$N,3,0)&amp;", "&amp;VLOOKUP($A121,kandidati!$A:$N,13,0)&amp;" let"</f>
        <v>#N/A</v>
      </c>
      <c r="C121" s="129"/>
      <c r="D121" s="135"/>
      <c r="E121" s="11"/>
    </row>
    <row r="122" spans="1:5" ht="14.25" customHeight="1" x14ac:dyDescent="0.2">
      <c r="B122" s="136" t="s">
        <v>12</v>
      </c>
      <c r="C122" s="13"/>
      <c r="D122" s="16" t="s">
        <v>9</v>
      </c>
    </row>
    <row r="123" spans="1:5" ht="16.5" thickBot="1" x14ac:dyDescent="0.25">
      <c r="A123" s="12"/>
      <c r="B123" s="137"/>
      <c r="C123" s="122"/>
      <c r="D123" s="6" t="e">
        <f ca="1">VLOOKUP($A121,kandidati!$A:$N,6,0)</f>
        <v>#N/A</v>
      </c>
    </row>
    <row r="124" spans="1:5" ht="25.5" x14ac:dyDescent="0.2">
      <c r="B124" s="137"/>
      <c r="C124" s="122"/>
      <c r="D124" s="121" t="s">
        <v>13</v>
      </c>
    </row>
    <row r="125" spans="1:5" ht="11.25" customHeight="1" x14ac:dyDescent="0.2">
      <c r="B125" s="122"/>
      <c r="C125" s="122"/>
      <c r="D125" s="122"/>
    </row>
    <row r="126" spans="1:5" ht="18" customHeight="1" thickBot="1" x14ac:dyDescent="0.25">
      <c r="B126" s="130" t="e">
        <f ca="1">VLOOKUP($A121,kandidati!$A:$N,14,0)</f>
        <v>#N/A</v>
      </c>
      <c r="C126" s="131"/>
      <c r="D126" s="131"/>
    </row>
    <row r="127" spans="1:5" ht="29.25" customHeight="1" x14ac:dyDescent="0.2">
      <c r="A127" s="63"/>
      <c r="B127" s="132" t="s">
        <v>11</v>
      </c>
      <c r="C127" s="133"/>
      <c r="D127" s="133"/>
      <c r="E127" s="63"/>
    </row>
    <row r="128" spans="1:5" ht="15.75" x14ac:dyDescent="0.2">
      <c r="B128" s="122"/>
      <c r="C128" s="122"/>
      <c r="D128" s="134" t="e">
        <f ca="1">VLOOKUP($A129,kandidati!$A:$N,8,0)</f>
        <v>#N/A</v>
      </c>
      <c r="E128" s="11"/>
    </row>
    <row r="129" spans="1:5" s="14" customFormat="1" ht="16.5" thickBot="1" x14ac:dyDescent="0.25">
      <c r="A129" s="33">
        <f>+A121+1</f>
        <v>15</v>
      </c>
      <c r="B129" s="128" t="e">
        <f ca="1">VLOOKUP($A129,kandidati!$A:$N,2,0)&amp;", "&amp;VLOOKUP($A129,kandidati!$A:$N,3,0)&amp;", "&amp;VLOOKUP($A129,kandidati!$A:$N,13,0)&amp;" let"</f>
        <v>#N/A</v>
      </c>
      <c r="C129" s="129"/>
      <c r="D129" s="135"/>
      <c r="E129" s="11"/>
    </row>
    <row r="130" spans="1:5" ht="14.25" customHeight="1" x14ac:dyDescent="0.2">
      <c r="B130" s="136" t="s">
        <v>12</v>
      </c>
      <c r="C130" s="13"/>
      <c r="D130" s="16" t="s">
        <v>9</v>
      </c>
    </row>
    <row r="131" spans="1:5" ht="16.5" thickBot="1" x14ac:dyDescent="0.25">
      <c r="A131" s="12"/>
      <c r="B131" s="137"/>
      <c r="C131" s="122"/>
      <c r="D131" s="6" t="e">
        <f ca="1">VLOOKUP($A129,kandidati!$A:$N,6,0)</f>
        <v>#N/A</v>
      </c>
    </row>
    <row r="132" spans="1:5" ht="25.5" x14ac:dyDescent="0.2">
      <c r="B132" s="137"/>
      <c r="C132" s="122"/>
      <c r="D132" s="121" t="s">
        <v>13</v>
      </c>
    </row>
    <row r="133" spans="1:5" ht="11.25" customHeight="1" x14ac:dyDescent="0.2">
      <c r="B133" s="122"/>
      <c r="C133" s="122"/>
      <c r="D133" s="122"/>
    </row>
    <row r="134" spans="1:5" ht="18" customHeight="1" thickBot="1" x14ac:dyDescent="0.25">
      <c r="B134" s="130" t="e">
        <f ca="1">VLOOKUP($A129,kandidati!$A:$N,14,0)</f>
        <v>#N/A</v>
      </c>
      <c r="C134" s="131"/>
      <c r="D134" s="131"/>
    </row>
    <row r="135" spans="1:5" ht="29.25" customHeight="1" x14ac:dyDescent="0.2">
      <c r="A135" s="63"/>
      <c r="B135" s="132" t="s">
        <v>11</v>
      </c>
      <c r="C135" s="133"/>
      <c r="D135" s="133"/>
      <c r="E135" s="63"/>
    </row>
    <row r="136" spans="1:5" ht="15.75" x14ac:dyDescent="0.2">
      <c r="B136" s="122"/>
      <c r="C136" s="122"/>
      <c r="D136" s="134" t="e">
        <f ca="1">VLOOKUP($A137,kandidati!$A:$N,8,0)</f>
        <v>#N/A</v>
      </c>
      <c r="E136" s="11"/>
    </row>
    <row r="137" spans="1:5" s="14" customFormat="1" ht="16.5" thickBot="1" x14ac:dyDescent="0.25">
      <c r="A137" s="33">
        <f>+A129+1</f>
        <v>16</v>
      </c>
      <c r="B137" s="128" t="e">
        <f ca="1">VLOOKUP($A137,kandidati!$A:$N,2,0)&amp;", "&amp;VLOOKUP($A137,kandidati!$A:$N,3,0)&amp;", "&amp;VLOOKUP($A137,kandidati!$A:$N,13,0)&amp;" let"</f>
        <v>#N/A</v>
      </c>
      <c r="C137" s="129"/>
      <c r="D137" s="135"/>
      <c r="E137" s="11"/>
    </row>
    <row r="138" spans="1:5" ht="14.25" customHeight="1" x14ac:dyDescent="0.2">
      <c r="B138" s="136" t="s">
        <v>12</v>
      </c>
      <c r="C138" s="13"/>
      <c r="D138" s="16" t="s">
        <v>9</v>
      </c>
    </row>
    <row r="139" spans="1:5" ht="16.5" thickBot="1" x14ac:dyDescent="0.25">
      <c r="A139" s="12"/>
      <c r="B139" s="137"/>
      <c r="C139" s="122"/>
      <c r="D139" s="6" t="e">
        <f ca="1">VLOOKUP($A137,kandidati!$A:$N,6,0)</f>
        <v>#N/A</v>
      </c>
    </row>
    <row r="140" spans="1:5" ht="25.5" x14ac:dyDescent="0.2">
      <c r="B140" s="137"/>
      <c r="C140" s="122"/>
      <c r="D140" s="121" t="s">
        <v>13</v>
      </c>
    </row>
    <row r="141" spans="1:5" ht="11.25" customHeight="1" x14ac:dyDescent="0.2">
      <c r="B141" s="122"/>
      <c r="C141" s="122"/>
      <c r="D141" s="122"/>
    </row>
    <row r="142" spans="1:5" ht="18" customHeight="1" thickBot="1" x14ac:dyDescent="0.25">
      <c r="B142" s="130" t="e">
        <f ca="1">VLOOKUP($A137,kandidati!$A:$N,14,0)</f>
        <v>#N/A</v>
      </c>
      <c r="C142" s="131"/>
      <c r="D142" s="131"/>
    </row>
    <row r="143" spans="1:5" ht="29.25" customHeight="1" x14ac:dyDescent="0.2">
      <c r="A143" s="63"/>
      <c r="B143" s="132" t="s">
        <v>11</v>
      </c>
      <c r="C143" s="133"/>
      <c r="D143" s="133"/>
      <c r="E143" s="63"/>
    </row>
    <row r="144" spans="1:5" ht="15.75" x14ac:dyDescent="0.2">
      <c r="B144" s="122"/>
      <c r="C144" s="122"/>
      <c r="D144" s="134" t="e">
        <f ca="1">VLOOKUP($A145,kandidati!$A:$N,8,0)</f>
        <v>#N/A</v>
      </c>
      <c r="E144" s="11"/>
    </row>
    <row r="145" spans="1:5" s="14" customFormat="1" ht="16.5" thickBot="1" x14ac:dyDescent="0.25">
      <c r="A145" s="33">
        <f>+A137+1</f>
        <v>17</v>
      </c>
      <c r="B145" s="128" t="e">
        <f ca="1">VLOOKUP($A145,kandidati!$A:$N,2,0)&amp;", "&amp;VLOOKUP($A145,kandidati!$A:$N,3,0)&amp;", "&amp;VLOOKUP($A145,kandidati!$A:$N,13,0)&amp;" let"</f>
        <v>#N/A</v>
      </c>
      <c r="C145" s="129"/>
      <c r="D145" s="135"/>
      <c r="E145" s="11"/>
    </row>
    <row r="146" spans="1:5" ht="14.25" customHeight="1" x14ac:dyDescent="0.2">
      <c r="B146" s="136" t="s">
        <v>12</v>
      </c>
      <c r="C146" s="13"/>
      <c r="D146" s="16" t="s">
        <v>9</v>
      </c>
    </row>
    <row r="147" spans="1:5" ht="16.5" thickBot="1" x14ac:dyDescent="0.25">
      <c r="A147" s="12"/>
      <c r="B147" s="137"/>
      <c r="C147" s="122"/>
      <c r="D147" s="6" t="e">
        <f ca="1">VLOOKUP($A145,kandidati!$A:$N,6,0)</f>
        <v>#N/A</v>
      </c>
    </row>
    <row r="148" spans="1:5" ht="25.5" x14ac:dyDescent="0.2">
      <c r="B148" s="137"/>
      <c r="C148" s="122"/>
      <c r="D148" s="121" t="s">
        <v>13</v>
      </c>
    </row>
    <row r="149" spans="1:5" ht="11.25" customHeight="1" x14ac:dyDescent="0.2">
      <c r="B149" s="122"/>
      <c r="C149" s="122"/>
      <c r="D149" s="122"/>
    </row>
    <row r="150" spans="1:5" ht="18" customHeight="1" thickBot="1" x14ac:dyDescent="0.25">
      <c r="B150" s="130" t="e">
        <f ca="1">VLOOKUP($A145,kandidati!$A:$N,14,0)</f>
        <v>#N/A</v>
      </c>
      <c r="C150" s="131"/>
      <c r="D150" s="131"/>
    </row>
    <row r="151" spans="1:5" ht="29.25" customHeight="1" x14ac:dyDescent="0.2">
      <c r="A151" s="63"/>
      <c r="B151" s="132" t="s">
        <v>11</v>
      </c>
      <c r="C151" s="133"/>
      <c r="D151" s="133"/>
      <c r="E151" s="63"/>
    </row>
    <row r="152" spans="1:5" ht="15.75" x14ac:dyDescent="0.2">
      <c r="B152" s="122"/>
      <c r="C152" s="122"/>
      <c r="D152" s="134" t="e">
        <f ca="1">VLOOKUP($A153,kandidati!$A:$N,8,0)</f>
        <v>#N/A</v>
      </c>
      <c r="E152" s="11"/>
    </row>
    <row r="153" spans="1:5" s="14" customFormat="1" ht="16.5" thickBot="1" x14ac:dyDescent="0.25">
      <c r="A153" s="33">
        <f>+A145+1</f>
        <v>18</v>
      </c>
      <c r="B153" s="128" t="e">
        <f ca="1">VLOOKUP($A153,kandidati!$A:$N,2,0)&amp;", "&amp;VLOOKUP($A153,kandidati!$A:$N,3,0)&amp;", "&amp;VLOOKUP($A153,kandidati!$A:$N,13,0)&amp;" let"</f>
        <v>#N/A</v>
      </c>
      <c r="C153" s="129"/>
      <c r="D153" s="135"/>
      <c r="E153" s="11"/>
    </row>
    <row r="154" spans="1:5" ht="14.25" customHeight="1" x14ac:dyDescent="0.2">
      <c r="B154" s="136" t="s">
        <v>12</v>
      </c>
      <c r="C154" s="13"/>
      <c r="D154" s="16" t="s">
        <v>9</v>
      </c>
    </row>
    <row r="155" spans="1:5" ht="16.5" thickBot="1" x14ac:dyDescent="0.25">
      <c r="A155" s="12"/>
      <c r="B155" s="137"/>
      <c r="C155" s="122"/>
      <c r="D155" s="6" t="e">
        <f ca="1">VLOOKUP($A153,kandidati!$A:$N,6,0)</f>
        <v>#N/A</v>
      </c>
    </row>
    <row r="156" spans="1:5" ht="25.5" x14ac:dyDescent="0.2">
      <c r="B156" s="137"/>
      <c r="C156" s="122"/>
      <c r="D156" s="121" t="s">
        <v>13</v>
      </c>
    </row>
    <row r="157" spans="1:5" ht="11.25" customHeight="1" x14ac:dyDescent="0.2">
      <c r="B157" s="122"/>
      <c r="C157" s="122"/>
      <c r="D157" s="122"/>
    </row>
    <row r="158" spans="1:5" ht="18" customHeight="1" thickBot="1" x14ac:dyDescent="0.25">
      <c r="B158" s="130" t="e">
        <f ca="1">VLOOKUP($A153,kandidati!$A:$N,14,0)</f>
        <v>#N/A</v>
      </c>
      <c r="C158" s="131"/>
      <c r="D158" s="131"/>
    </row>
    <row r="159" spans="1:5" ht="29.25" customHeight="1" x14ac:dyDescent="0.2">
      <c r="A159" s="63"/>
      <c r="B159" s="132" t="s">
        <v>11</v>
      </c>
      <c r="C159" s="133"/>
      <c r="D159" s="133"/>
      <c r="E159" s="63"/>
    </row>
    <row r="160" spans="1:5" ht="15.75" x14ac:dyDescent="0.2">
      <c r="B160" s="122"/>
      <c r="C160" s="122"/>
      <c r="D160" s="134" t="e">
        <f ca="1">VLOOKUP($A161,kandidati!$A:$N,8,0)</f>
        <v>#N/A</v>
      </c>
      <c r="E160" s="11"/>
    </row>
    <row r="161" spans="1:5" s="14" customFormat="1" ht="16.5" thickBot="1" x14ac:dyDescent="0.25">
      <c r="A161" s="33">
        <f>+A153+1</f>
        <v>19</v>
      </c>
      <c r="B161" s="128" t="e">
        <f ca="1">VLOOKUP($A161,kandidati!$A:$N,2,0)&amp;", "&amp;VLOOKUP($A161,kandidati!$A:$N,3,0)&amp;", "&amp;VLOOKUP($A161,kandidati!$A:$N,13,0)&amp;" let"</f>
        <v>#N/A</v>
      </c>
      <c r="C161" s="129"/>
      <c r="D161" s="135"/>
      <c r="E161" s="11"/>
    </row>
    <row r="162" spans="1:5" ht="14.25" customHeight="1" x14ac:dyDescent="0.2">
      <c r="B162" s="136" t="s">
        <v>12</v>
      </c>
      <c r="C162" s="13"/>
      <c r="D162" s="16" t="s">
        <v>9</v>
      </c>
    </row>
    <row r="163" spans="1:5" ht="16.5" thickBot="1" x14ac:dyDescent="0.25">
      <c r="A163" s="12"/>
      <c r="B163" s="137"/>
      <c r="C163" s="122"/>
      <c r="D163" s="6" t="e">
        <f ca="1">VLOOKUP($A161,kandidati!$A:$N,6,0)</f>
        <v>#N/A</v>
      </c>
    </row>
    <row r="164" spans="1:5" ht="25.5" x14ac:dyDescent="0.2">
      <c r="B164" s="137"/>
      <c r="C164" s="122"/>
      <c r="D164" s="121" t="s">
        <v>13</v>
      </c>
    </row>
    <row r="165" spans="1:5" ht="11.25" customHeight="1" x14ac:dyDescent="0.2">
      <c r="B165" s="122"/>
      <c r="C165" s="122"/>
      <c r="D165" s="122"/>
    </row>
    <row r="166" spans="1:5" ht="18" customHeight="1" thickBot="1" x14ac:dyDescent="0.25">
      <c r="B166" s="130" t="e">
        <f ca="1">VLOOKUP($A161,kandidati!$A:$N,14,0)</f>
        <v>#N/A</v>
      </c>
      <c r="C166" s="131"/>
      <c r="D166" s="131"/>
    </row>
    <row r="167" spans="1:5" ht="29.25" customHeight="1" x14ac:dyDescent="0.2">
      <c r="A167" s="63"/>
      <c r="B167" s="132" t="s">
        <v>11</v>
      </c>
      <c r="C167" s="133"/>
      <c r="D167" s="133"/>
      <c r="E167" s="63"/>
    </row>
    <row r="168" spans="1:5" ht="15.75" x14ac:dyDescent="0.2">
      <c r="B168" s="122"/>
      <c r="C168" s="122"/>
      <c r="D168" s="134" t="e">
        <f ca="1">VLOOKUP($A169,kandidati!$A:$N,8,0)</f>
        <v>#N/A</v>
      </c>
      <c r="E168" s="11"/>
    </row>
    <row r="169" spans="1:5" s="14" customFormat="1" ht="16.5" thickBot="1" x14ac:dyDescent="0.25">
      <c r="A169" s="33">
        <f>+A161+1</f>
        <v>20</v>
      </c>
      <c r="B169" s="128" t="e">
        <f ca="1">VLOOKUP($A169,kandidati!$A:$N,2,0)&amp;", "&amp;VLOOKUP($A169,kandidati!$A:$N,3,0)&amp;", "&amp;VLOOKUP($A169,kandidati!$A:$N,13,0)&amp;" let"</f>
        <v>#N/A</v>
      </c>
      <c r="C169" s="129"/>
      <c r="D169" s="135"/>
      <c r="E169" s="11"/>
    </row>
    <row r="170" spans="1:5" ht="14.25" customHeight="1" x14ac:dyDescent="0.2">
      <c r="B170" s="136" t="s">
        <v>12</v>
      </c>
      <c r="C170" s="13"/>
      <c r="D170" s="16" t="s">
        <v>9</v>
      </c>
    </row>
    <row r="171" spans="1:5" ht="16.5" thickBot="1" x14ac:dyDescent="0.25">
      <c r="A171" s="12"/>
      <c r="B171" s="137"/>
      <c r="C171" s="122"/>
      <c r="D171" s="6" t="e">
        <f ca="1">VLOOKUP($A169,kandidati!$A:$N,6,0)</f>
        <v>#N/A</v>
      </c>
    </row>
    <row r="172" spans="1:5" ht="25.5" x14ac:dyDescent="0.2">
      <c r="B172" s="137"/>
      <c r="C172" s="122"/>
      <c r="D172" s="121" t="s">
        <v>13</v>
      </c>
    </row>
    <row r="173" spans="1:5" ht="11.25" customHeight="1" x14ac:dyDescent="0.2">
      <c r="B173" s="122"/>
      <c r="C173" s="122"/>
      <c r="D173" s="122"/>
    </row>
    <row r="174" spans="1:5" ht="18" customHeight="1" thickBot="1" x14ac:dyDescent="0.25">
      <c r="B174" s="130" t="e">
        <f ca="1">VLOOKUP($A169,kandidati!$A:$N,14,0)</f>
        <v>#N/A</v>
      </c>
      <c r="C174" s="131"/>
      <c r="D174" s="131"/>
    </row>
    <row r="175" spans="1:5" ht="29.25" customHeight="1" x14ac:dyDescent="0.2">
      <c r="A175" s="63"/>
      <c r="B175" s="132" t="s">
        <v>11</v>
      </c>
      <c r="C175" s="133"/>
      <c r="D175" s="133"/>
      <c r="E175" s="63"/>
    </row>
    <row r="176" spans="1:5" ht="15.75" x14ac:dyDescent="0.2">
      <c r="B176" s="122"/>
      <c r="C176" s="122"/>
      <c r="D176" s="134" t="e">
        <f ca="1">VLOOKUP($A177,kandidati!$A:$N,8,0)</f>
        <v>#N/A</v>
      </c>
      <c r="E176" s="11"/>
    </row>
    <row r="177" spans="1:5" s="14" customFormat="1" ht="16.5" thickBot="1" x14ac:dyDescent="0.25">
      <c r="A177" s="33">
        <f>+A169+1</f>
        <v>21</v>
      </c>
      <c r="B177" s="128" t="e">
        <f ca="1">VLOOKUP($A177,kandidati!$A:$N,2,0)&amp;", "&amp;VLOOKUP($A177,kandidati!$A:$N,3,0)&amp;", "&amp;VLOOKUP($A177,kandidati!$A:$N,13,0)&amp;" let"</f>
        <v>#N/A</v>
      </c>
      <c r="C177" s="129"/>
      <c r="D177" s="135"/>
      <c r="E177" s="11"/>
    </row>
    <row r="178" spans="1:5" ht="14.25" customHeight="1" x14ac:dyDescent="0.2">
      <c r="B178" s="136" t="s">
        <v>12</v>
      </c>
      <c r="C178" s="13"/>
      <c r="D178" s="16" t="s">
        <v>9</v>
      </c>
    </row>
    <row r="179" spans="1:5" ht="16.5" thickBot="1" x14ac:dyDescent="0.25">
      <c r="A179" s="12"/>
      <c r="B179" s="137"/>
      <c r="C179" s="122"/>
      <c r="D179" s="6" t="e">
        <f ca="1">VLOOKUP($A177,kandidati!$A:$N,6,0)</f>
        <v>#N/A</v>
      </c>
    </row>
    <row r="180" spans="1:5" ht="25.5" x14ac:dyDescent="0.2">
      <c r="B180" s="137"/>
      <c r="C180" s="122"/>
      <c r="D180" s="121" t="s">
        <v>13</v>
      </c>
    </row>
    <row r="181" spans="1:5" ht="11.25" customHeight="1" x14ac:dyDescent="0.2">
      <c r="B181" s="122"/>
      <c r="C181" s="122"/>
      <c r="D181" s="122"/>
    </row>
    <row r="182" spans="1:5" ht="18" customHeight="1" thickBot="1" x14ac:dyDescent="0.25">
      <c r="B182" s="130" t="e">
        <f ca="1">VLOOKUP($A177,kandidati!$A:$N,14,0)</f>
        <v>#N/A</v>
      </c>
      <c r="C182" s="131"/>
      <c r="D182" s="131"/>
    </row>
    <row r="183" spans="1:5" ht="29.25" customHeight="1" x14ac:dyDescent="0.2">
      <c r="A183" s="63"/>
      <c r="B183" s="132" t="s">
        <v>11</v>
      </c>
      <c r="C183" s="133"/>
      <c r="D183" s="133"/>
      <c r="E183" s="63"/>
    </row>
    <row r="185" spans="1:5" ht="31.5" thickBot="1" x14ac:dyDescent="0.45">
      <c r="A185" s="67"/>
      <c r="B185" s="123"/>
      <c r="C185" s="7"/>
      <c r="D185" s="10"/>
    </row>
    <row r="186" spans="1:5" ht="36" x14ac:dyDescent="0.2">
      <c r="B186" s="15" t="s">
        <v>130</v>
      </c>
      <c r="C186" s="138"/>
      <c r="D186" s="65" t="s">
        <v>125</v>
      </c>
    </row>
    <row r="187" spans="1:5" ht="14.25" x14ac:dyDescent="0.2">
      <c r="B187" s="11"/>
      <c r="C187" s="138"/>
    </row>
    <row r="188" spans="1:5" ht="15.75" thickBot="1" x14ac:dyDescent="0.25">
      <c r="B188" s="123"/>
    </row>
    <row r="189" spans="1:5" ht="24" x14ac:dyDescent="0.2">
      <c r="B189" s="66" t="s">
        <v>131</v>
      </c>
    </row>
    <row r="190" spans="1:5" ht="14.25" x14ac:dyDescent="0.2">
      <c r="B190" s="11"/>
    </row>
    <row r="191" spans="1:5" ht="31.5" thickBot="1" x14ac:dyDescent="0.45">
      <c r="A191" s="67"/>
      <c r="B191" s="124"/>
      <c r="D191" s="10"/>
    </row>
    <row r="192" spans="1:5" ht="52.5" x14ac:dyDescent="0.2">
      <c r="B192" s="66" t="s">
        <v>132</v>
      </c>
      <c r="D192" s="65" t="s">
        <v>133</v>
      </c>
    </row>
    <row r="193" spans="1:4" ht="14.25" x14ac:dyDescent="0.2">
      <c r="B193" s="64"/>
    </row>
    <row r="194" spans="1:4" ht="15.75" thickBot="1" x14ac:dyDescent="0.25">
      <c r="A194" s="5" t="s">
        <v>134</v>
      </c>
      <c r="B194" s="123" t="str">
        <f>D4</f>
        <v>(jméno města)</v>
      </c>
      <c r="C194" s="5" t="s">
        <v>126</v>
      </c>
      <c r="D194" s="125"/>
    </row>
    <row r="195" spans="1:4" ht="11.25" customHeight="1" x14ac:dyDescent="0.25">
      <c r="B195" s="3"/>
    </row>
    <row r="196" spans="1:4" s="68" customFormat="1" ht="12" x14ac:dyDescent="0.2">
      <c r="B196" s="69" t="s">
        <v>127</v>
      </c>
      <c r="D196" s="68" t="s">
        <v>129</v>
      </c>
    </row>
    <row r="197" spans="1:4" s="68" customFormat="1" ht="12" x14ac:dyDescent="0.2">
      <c r="B197" s="68" t="s">
        <v>128</v>
      </c>
    </row>
  </sheetData>
  <sheetProtection sheet="1" objects="1" scenarios="1" formatCells="0"/>
  <mergeCells count="110">
    <mergeCell ref="B82:B84"/>
    <mergeCell ref="B102:D102"/>
    <mergeCell ref="B103:D103"/>
    <mergeCell ref="D96:D97"/>
    <mergeCell ref="B98:B100"/>
    <mergeCell ref="B55:D55"/>
    <mergeCell ref="B41:C41"/>
    <mergeCell ref="B49:C49"/>
    <mergeCell ref="B57:C57"/>
    <mergeCell ref="B65:C65"/>
    <mergeCell ref="B73:C73"/>
    <mergeCell ref="B81:C81"/>
    <mergeCell ref="B105:C105"/>
    <mergeCell ref="B113:C113"/>
    <mergeCell ref="B95:D95"/>
    <mergeCell ref="B79:D79"/>
    <mergeCell ref="B74:B76"/>
    <mergeCell ref="B66:B68"/>
    <mergeCell ref="D72:D73"/>
    <mergeCell ref="B71:D71"/>
    <mergeCell ref="B78:D78"/>
    <mergeCell ref="B70:D70"/>
    <mergeCell ref="B89:C89"/>
    <mergeCell ref="D80:D81"/>
    <mergeCell ref="D104:D105"/>
    <mergeCell ref="B111:D111"/>
    <mergeCell ref="B106:B108"/>
    <mergeCell ref="B94:D94"/>
    <mergeCell ref="B110:D110"/>
    <mergeCell ref="D16:D17"/>
    <mergeCell ref="B18:B20"/>
    <mergeCell ref="B22:D22"/>
    <mergeCell ref="B23:D23"/>
    <mergeCell ref="B5:C5"/>
    <mergeCell ref="B11:D11"/>
    <mergeCell ref="B12:D12"/>
    <mergeCell ref="B13:D13"/>
    <mergeCell ref="B17:C17"/>
    <mergeCell ref="B129:C129"/>
    <mergeCell ref="B137:C137"/>
    <mergeCell ref="B34:B36"/>
    <mergeCell ref="D32:D33"/>
    <mergeCell ref="D24:D25"/>
    <mergeCell ref="B39:D39"/>
    <mergeCell ref="B38:D38"/>
    <mergeCell ref="B30:D30"/>
    <mergeCell ref="B31:D31"/>
    <mergeCell ref="B26:B28"/>
    <mergeCell ref="B25:C25"/>
    <mergeCell ref="B33:C33"/>
    <mergeCell ref="D64:D65"/>
    <mergeCell ref="B47:D47"/>
    <mergeCell ref="B63:D63"/>
    <mergeCell ref="D40:D41"/>
    <mergeCell ref="B54:D54"/>
    <mergeCell ref="B58:B60"/>
    <mergeCell ref="B62:D62"/>
    <mergeCell ref="B42:B44"/>
    <mergeCell ref="B46:D46"/>
    <mergeCell ref="D48:D49"/>
    <mergeCell ref="D56:D57"/>
    <mergeCell ref="B50:B52"/>
    <mergeCell ref="B161:C161"/>
    <mergeCell ref="B169:C169"/>
    <mergeCell ref="B86:D86"/>
    <mergeCell ref="D88:D89"/>
    <mergeCell ref="B87:D87"/>
    <mergeCell ref="B90:B92"/>
    <mergeCell ref="B97:C97"/>
    <mergeCell ref="D112:D113"/>
    <mergeCell ref="D144:D145"/>
    <mergeCell ref="B122:B124"/>
    <mergeCell ref="B142:D142"/>
    <mergeCell ref="B130:B132"/>
    <mergeCell ref="B143:D143"/>
    <mergeCell ref="B138:B140"/>
    <mergeCell ref="B135:D135"/>
    <mergeCell ref="B114:B116"/>
    <mergeCell ref="B118:D118"/>
    <mergeCell ref="D136:D137"/>
    <mergeCell ref="B119:D119"/>
    <mergeCell ref="B127:D127"/>
    <mergeCell ref="D128:D129"/>
    <mergeCell ref="B134:D134"/>
    <mergeCell ref="D120:D121"/>
    <mergeCell ref="B121:C121"/>
    <mergeCell ref="B177:C177"/>
    <mergeCell ref="B153:C153"/>
    <mergeCell ref="B145:C145"/>
    <mergeCell ref="B126:D126"/>
    <mergeCell ref="B151:D151"/>
    <mergeCell ref="D176:D177"/>
    <mergeCell ref="B146:B148"/>
    <mergeCell ref="C186:C187"/>
    <mergeCell ref="B158:D158"/>
    <mergeCell ref="B178:B180"/>
    <mergeCell ref="D168:D169"/>
    <mergeCell ref="B183:D183"/>
    <mergeCell ref="B170:B172"/>
    <mergeCell ref="B159:D159"/>
    <mergeCell ref="B174:D174"/>
    <mergeCell ref="B182:D182"/>
    <mergeCell ref="D160:D161"/>
    <mergeCell ref="B175:D175"/>
    <mergeCell ref="B154:B156"/>
    <mergeCell ref="B150:D150"/>
    <mergeCell ref="D152:D153"/>
    <mergeCell ref="B166:D166"/>
    <mergeCell ref="B167:D167"/>
    <mergeCell ref="B162:B164"/>
  </mergeCells>
  <phoneticPr fontId="1" type="noConversion"/>
  <pageMargins left="0.56999999999999995" right="0.51" top="0.54" bottom="0.79" header="0.4921259845" footer="0.4921259845"/>
  <pageSetup paperSize="9" orientation="portrait" verticalDpi="300" r:id="rId1"/>
  <headerFooter alignWithMargins="0">
    <oddFooter>Stránka &amp;P z &amp;N</oddFooter>
  </headerFooter>
  <rowBreaks count="4" manualBreakCount="4">
    <brk id="39" max="16383" man="1"/>
    <brk id="79" max="16383" man="1"/>
    <brk id="119" max="16383" man="1"/>
    <brk id="1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indexed="22"/>
  </sheetPr>
  <dimension ref="A1:I17"/>
  <sheetViews>
    <sheetView view="pageBreakPreview" zoomScaleNormal="100" workbookViewId="0">
      <selection activeCell="A13" sqref="A13:G13"/>
    </sheetView>
  </sheetViews>
  <sheetFormatPr defaultColWidth="9.140625" defaultRowHeight="15" x14ac:dyDescent="0.2"/>
  <cols>
    <col min="1" max="1" width="9.7109375" style="73" customWidth="1"/>
    <col min="2" max="2" width="12.7109375" style="73" bestFit="1" customWidth="1"/>
    <col min="3" max="3" width="5.5703125" style="73" customWidth="1"/>
    <col min="4" max="4" width="28" style="73" customWidth="1"/>
    <col min="5" max="5" width="12.7109375" style="73" customWidth="1"/>
    <col min="6" max="6" width="5" style="73" customWidth="1"/>
    <col min="7" max="7" width="10.5703125" style="73" customWidth="1"/>
    <col min="8" max="8" width="3.7109375" style="73" customWidth="1"/>
    <col min="9" max="16384" width="9.140625" style="73"/>
  </cols>
  <sheetData>
    <row r="1" spans="1:9" ht="34.5" x14ac:dyDescent="0.2">
      <c r="A1" s="146" t="str">
        <f>"Příloha ke kandidátní listině pro volby do zastupitelstva města "&amp;kandidatni_listina!D4&amp;" konané ve dnech "&amp;TEXT(kandidatni_listina!$C$6,"d.-")&amp;TEXT(kandidatni_listina!$D$6,"d.m.rrrr")</f>
        <v>Příloha ke kandidátní listině pro volby do zastupitelstva města (jméno města) konané ve dnech 23.-24.9.2022</v>
      </c>
      <c r="B1" s="147"/>
      <c r="C1" s="147"/>
      <c r="D1" s="147"/>
      <c r="E1" s="147"/>
      <c r="F1" s="147"/>
      <c r="G1" s="147"/>
      <c r="H1" s="95"/>
    </row>
    <row r="2" spans="1:9" ht="15.75" x14ac:dyDescent="0.2">
      <c r="C2" s="71"/>
      <c r="D2" s="72" t="s">
        <v>136</v>
      </c>
    </row>
    <row r="3" spans="1:9" ht="15.75" x14ac:dyDescent="0.2">
      <c r="D3" s="74" t="s">
        <v>135</v>
      </c>
    </row>
    <row r="4" spans="1:9" ht="15.75" x14ac:dyDescent="0.2">
      <c r="D4" s="74" t="s">
        <v>136</v>
      </c>
    </row>
    <row r="5" spans="1:9" ht="15.75" x14ac:dyDescent="0.2">
      <c r="A5" s="73" t="s">
        <v>139</v>
      </c>
      <c r="D5" s="78" t="e">
        <f ca="1">IF($A$17&gt;0,VLOOKUP($A$17,kandidati!$A:$N,2,0),"")</f>
        <v>#N/A</v>
      </c>
      <c r="F5" s="76" t="s">
        <v>137</v>
      </c>
      <c r="G5" s="82" t="e">
        <f ca="1">IF($A$17&gt;0,VLOOKUP($A$17,kandidati!$A:$N,4,0),"")</f>
        <v>#N/A</v>
      </c>
    </row>
    <row r="6" spans="1:9" x14ac:dyDescent="0.2">
      <c r="D6" s="75" t="s">
        <v>23</v>
      </c>
      <c r="G6" s="97" t="s">
        <v>138</v>
      </c>
    </row>
    <row r="7" spans="1:9" x14ac:dyDescent="0.2">
      <c r="A7" s="73" t="s">
        <v>143</v>
      </c>
      <c r="C7" s="77" t="e">
        <f ca="1">IF($A$17&gt;0,VLOOKUP($A$17,kandidati!$A:$N,5,0)&amp;IF(OR(VLOOKUP($A$17,kandidati!$A:$N,6,0)=VLOOKUP($A$17,kandidati!$A:$N,5,0),VLOOKUP($A$17,kandidati!$A:$N,6,0)=""),"","; "&amp;VLOOKUP($A$17,kandidati!$A:$N,6,0))&amp;"; "&amp;VLOOKUP($A$17,kandidati!$A:$N,7,0),"")</f>
        <v>#N/A</v>
      </c>
      <c r="D7" s="79"/>
      <c r="E7" s="77" t="s">
        <v>136</v>
      </c>
      <c r="F7" s="77"/>
      <c r="G7" s="79"/>
    </row>
    <row r="8" spans="1:9" x14ac:dyDescent="0.2">
      <c r="A8" s="73" t="s">
        <v>136</v>
      </c>
      <c r="C8" s="85" t="s">
        <v>165</v>
      </c>
    </row>
    <row r="9" spans="1:9" x14ac:dyDescent="0.2">
      <c r="A9" s="83" t="s">
        <v>145</v>
      </c>
      <c r="B9" s="77" t="e">
        <f ca="1">IF($A$17&gt;0,VLOOKUP($A$17,kandidati!$A:$N,3,0),"")</f>
        <v>#N/A</v>
      </c>
      <c r="D9" s="76" t="s">
        <v>146</v>
      </c>
      <c r="E9" s="77" t="e">
        <f ca="1">IF($A$17&gt;0,VLOOKUP($A$17,kandidati!$A:$N,9,0),"")</f>
        <v>#N/A</v>
      </c>
      <c r="F9" s="77"/>
      <c r="G9" s="77"/>
    </row>
    <row r="10" spans="1:9" x14ac:dyDescent="0.2">
      <c r="D10" s="73" t="s">
        <v>136</v>
      </c>
    </row>
    <row r="11" spans="1:9" x14ac:dyDescent="0.2">
      <c r="A11" s="73" t="s">
        <v>144</v>
      </c>
      <c r="B11" s="77" t="e">
        <f ca="1">IF($A$17&gt;0,VLOOKUP($A$17,kandidati!$A:$N,8,0),"")</f>
        <v>#N/A</v>
      </c>
      <c r="C11" s="77"/>
      <c r="D11" s="77"/>
      <c r="E11" s="77"/>
      <c r="F11" s="77"/>
      <c r="G11" s="77"/>
    </row>
    <row r="12" spans="1:9" x14ac:dyDescent="0.2">
      <c r="D12" s="75" t="s">
        <v>136</v>
      </c>
    </row>
    <row r="13" spans="1:9" ht="81.75" x14ac:dyDescent="0.2">
      <c r="A13" s="145" t="str">
        <f>CONCATENATE(kandidati!$B$42,kandidati!$B$43,kandidati!$B$44)</f>
        <v>prohlašuji, že souhlasím se svou kandidaturou na kandidátce strany/hnutí Sedma - strana pro Slatiňany, Škrovád, Trpišov, Kunčí, Presy, Podhůru a Kochánovice. a nejsou mi známy překážky volitelnosti; nedal(a) jsem souhlas k tomu, abych byl(a) uveden(a) na jiné kandidátní listině pro volby do téhož zastupitelstva. Dále souhlasím, aby uvedená strana/hnutí uchovávala tato má osobní data do odvolání.</v>
      </c>
      <c r="B13" s="145"/>
      <c r="C13" s="145"/>
      <c r="D13" s="145"/>
      <c r="E13" s="145"/>
      <c r="F13" s="145"/>
      <c r="G13" s="145"/>
      <c r="H13" s="86"/>
      <c r="I13" s="87"/>
    </row>
    <row r="14" spans="1:9" x14ac:dyDescent="0.2">
      <c r="D14" s="73" t="s">
        <v>136</v>
      </c>
    </row>
    <row r="15" spans="1:9" x14ac:dyDescent="0.2">
      <c r="A15" s="76" t="s">
        <v>140</v>
      </c>
      <c r="B15" s="81">
        <f ca="1">IF($A$17=0,"",TODAY())</f>
        <v>44763</v>
      </c>
      <c r="C15" s="76" t="s">
        <v>141</v>
      </c>
      <c r="D15" s="77"/>
    </row>
    <row r="16" spans="1:9" x14ac:dyDescent="0.2">
      <c r="D16" s="73" t="s">
        <v>136</v>
      </c>
      <c r="E16" s="77"/>
      <c r="F16" s="77"/>
      <c r="G16" s="77"/>
    </row>
    <row r="17" spans="1:6" x14ac:dyDescent="0.2">
      <c r="A17" s="96">
        <v>5</v>
      </c>
      <c r="F17" s="80" t="s">
        <v>142</v>
      </c>
    </row>
  </sheetData>
  <sheetProtection sheet="1" objects="1" scenarios="1"/>
  <mergeCells count="2">
    <mergeCell ref="A13:G13"/>
    <mergeCell ref="A1:G1"/>
  </mergeCells>
  <phoneticPr fontId="1" type="noConversion"/>
  <pageMargins left="0.75" right="0.57999999999999996" top="0.55000000000000004" bottom="0.5" header="0.4921259845" footer="0.4921259845"/>
  <pageSetup paperSize="1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indexed="63"/>
  </sheetPr>
  <dimension ref="A1:F40"/>
  <sheetViews>
    <sheetView workbookViewId="0">
      <selection sqref="A1:F1"/>
    </sheetView>
  </sheetViews>
  <sheetFormatPr defaultRowHeight="12.75" x14ac:dyDescent="0.2"/>
  <cols>
    <col min="1" max="1" width="6.85546875" customWidth="1"/>
    <col min="2" max="2" width="30.140625" customWidth="1"/>
    <col min="4" max="4" width="26.140625" customWidth="1"/>
    <col min="5" max="5" width="38.28515625" customWidth="1"/>
    <col min="6" max="6" width="20.140625" customWidth="1"/>
  </cols>
  <sheetData>
    <row r="1" spans="1:6" ht="21" customHeight="1" x14ac:dyDescent="0.2">
      <c r="A1" s="148" t="s">
        <v>18</v>
      </c>
      <c r="B1" s="148"/>
      <c r="C1" s="148"/>
      <c r="D1" s="148"/>
      <c r="E1" s="148"/>
      <c r="F1" s="148"/>
    </row>
    <row r="2" spans="1:6" ht="21" customHeight="1" x14ac:dyDescent="0.2">
      <c r="A2" s="152" t="s">
        <v>19</v>
      </c>
      <c r="B2" s="152"/>
      <c r="C2" s="152"/>
      <c r="D2" s="152"/>
      <c r="E2" s="152"/>
      <c r="F2" s="152"/>
    </row>
    <row r="3" spans="1:6" ht="21" customHeight="1" x14ac:dyDescent="0.2">
      <c r="A3" s="148" t="s">
        <v>20</v>
      </c>
      <c r="B3" s="148"/>
      <c r="C3" s="148"/>
      <c r="D3" s="148"/>
      <c r="E3" s="148"/>
      <c r="F3" s="148"/>
    </row>
    <row r="4" spans="1:6" ht="21" customHeight="1" thickBot="1" x14ac:dyDescent="0.25">
      <c r="A4" s="148" t="s">
        <v>21</v>
      </c>
      <c r="B4" s="148"/>
      <c r="C4" s="148"/>
      <c r="D4" s="148"/>
      <c r="E4" s="148"/>
      <c r="F4" s="148"/>
    </row>
    <row r="5" spans="1:6" ht="13.5" thickTop="1" x14ac:dyDescent="0.2">
      <c r="A5" s="161" t="s">
        <v>22</v>
      </c>
      <c r="B5" s="161" t="s">
        <v>23</v>
      </c>
      <c r="C5" s="161" t="s">
        <v>24</v>
      </c>
      <c r="D5" s="161" t="s">
        <v>9</v>
      </c>
      <c r="E5" s="161" t="s">
        <v>25</v>
      </c>
      <c r="F5" s="161" t="s">
        <v>26</v>
      </c>
    </row>
    <row r="6" spans="1:6" ht="27" customHeight="1" thickBot="1" x14ac:dyDescent="0.25">
      <c r="A6" s="162"/>
      <c r="B6" s="162"/>
      <c r="C6" s="162"/>
      <c r="D6" s="162"/>
      <c r="E6" s="162"/>
      <c r="F6" s="162"/>
    </row>
    <row r="7" spans="1:6" ht="21" customHeight="1" thickTop="1" x14ac:dyDescent="0.2">
      <c r="A7" s="18">
        <v>1</v>
      </c>
      <c r="B7" s="19"/>
      <c r="C7" s="19"/>
      <c r="D7" s="19"/>
      <c r="E7" s="19"/>
      <c r="F7" s="20"/>
    </row>
    <row r="8" spans="1:6" ht="21" customHeight="1" x14ac:dyDescent="0.2">
      <c r="A8" s="21">
        <v>2</v>
      </c>
      <c r="B8" s="22"/>
      <c r="C8" s="22"/>
      <c r="D8" s="22"/>
      <c r="E8" s="22"/>
      <c r="F8" s="23"/>
    </row>
    <row r="9" spans="1:6" ht="21" customHeight="1" x14ac:dyDescent="0.2">
      <c r="A9" s="21">
        <v>3</v>
      </c>
      <c r="B9" s="22"/>
      <c r="C9" s="22"/>
      <c r="D9" s="22"/>
      <c r="E9" s="22"/>
      <c r="F9" s="23"/>
    </row>
    <row r="10" spans="1:6" ht="21" customHeight="1" x14ac:dyDescent="0.2">
      <c r="A10" s="18">
        <v>4</v>
      </c>
      <c r="B10" s="22"/>
      <c r="C10" s="22"/>
      <c r="D10" s="22"/>
      <c r="E10" s="22"/>
      <c r="F10" s="23"/>
    </row>
    <row r="11" spans="1:6" ht="21" customHeight="1" x14ac:dyDescent="0.2">
      <c r="A11" s="21">
        <v>5</v>
      </c>
      <c r="B11" s="22"/>
      <c r="C11" s="22"/>
      <c r="D11" s="22"/>
      <c r="E11" s="22"/>
      <c r="F11" s="23"/>
    </row>
    <row r="12" spans="1:6" ht="21" customHeight="1" x14ac:dyDescent="0.2">
      <c r="A12" s="21">
        <v>6</v>
      </c>
      <c r="B12" s="22"/>
      <c r="C12" s="22"/>
      <c r="D12" s="22"/>
      <c r="E12" s="22"/>
      <c r="F12" s="23"/>
    </row>
    <row r="13" spans="1:6" ht="21" customHeight="1" x14ac:dyDescent="0.2">
      <c r="A13" s="18">
        <v>7</v>
      </c>
      <c r="B13" s="22"/>
      <c r="C13" s="22"/>
      <c r="D13" s="22"/>
      <c r="E13" s="22"/>
      <c r="F13" s="23"/>
    </row>
    <row r="14" spans="1:6" ht="21" customHeight="1" x14ac:dyDescent="0.2">
      <c r="A14" s="21">
        <v>8</v>
      </c>
      <c r="B14" s="22"/>
      <c r="C14" s="22"/>
      <c r="D14" s="22"/>
      <c r="E14" s="22"/>
      <c r="F14" s="23"/>
    </row>
    <row r="15" spans="1:6" ht="21" customHeight="1" thickBot="1" x14ac:dyDescent="0.25">
      <c r="A15" s="24">
        <v>9</v>
      </c>
      <c r="B15" s="25"/>
      <c r="C15" s="25"/>
      <c r="D15" s="25"/>
      <c r="E15" s="25"/>
      <c r="F15" s="26"/>
    </row>
    <row r="16" spans="1:6" ht="13.5" thickTop="1" x14ac:dyDescent="0.2"/>
    <row r="17" spans="1:6" ht="21" customHeight="1" thickBot="1" x14ac:dyDescent="0.25">
      <c r="A17" s="27" t="s">
        <v>27</v>
      </c>
      <c r="B17" s="27"/>
    </row>
    <row r="18" spans="1:6" ht="21" customHeight="1" thickTop="1" x14ac:dyDescent="0.2">
      <c r="A18" s="159" t="s">
        <v>28</v>
      </c>
      <c r="B18" s="151"/>
      <c r="C18" s="151" t="s">
        <v>29</v>
      </c>
      <c r="D18" s="151"/>
      <c r="E18" s="151"/>
      <c r="F18" s="160"/>
    </row>
    <row r="19" spans="1:6" ht="21" customHeight="1" thickBot="1" x14ac:dyDescent="0.25">
      <c r="A19" s="158"/>
      <c r="B19" s="156"/>
      <c r="C19" s="156"/>
      <c r="D19" s="156"/>
      <c r="E19" s="156"/>
      <c r="F19" s="157"/>
    </row>
    <row r="20" spans="1:6" ht="21" customHeight="1" thickTop="1" x14ac:dyDescent="0.2">
      <c r="A20" s="17"/>
      <c r="B20" s="17"/>
      <c r="C20" s="17"/>
      <c r="D20" s="17"/>
      <c r="E20" s="17"/>
      <c r="F20" s="17"/>
    </row>
    <row r="21" spans="1:6" ht="21" customHeight="1" x14ac:dyDescent="0.2">
      <c r="A21" s="148" t="s">
        <v>30</v>
      </c>
      <c r="B21" s="148"/>
      <c r="C21" s="27"/>
      <c r="D21" s="27"/>
      <c r="E21" s="27"/>
      <c r="F21" s="27"/>
    </row>
    <row r="22" spans="1:6" ht="21" customHeight="1" x14ac:dyDescent="0.2">
      <c r="A22" s="148" t="s">
        <v>31</v>
      </c>
      <c r="B22" s="148"/>
      <c r="C22" s="27"/>
      <c r="D22" s="27"/>
      <c r="E22" s="27"/>
      <c r="F22" s="27"/>
    </row>
    <row r="23" spans="1:6" ht="21" customHeight="1" x14ac:dyDescent="0.2">
      <c r="A23" s="17"/>
      <c r="B23" s="17"/>
      <c r="C23" s="27"/>
      <c r="D23" s="27"/>
      <c r="E23" s="27"/>
      <c r="F23" s="27"/>
    </row>
    <row r="24" spans="1:6" ht="21" customHeight="1" thickBot="1" x14ac:dyDescent="0.25">
      <c r="A24" s="17" t="s">
        <v>32</v>
      </c>
      <c r="B24" s="17"/>
      <c r="C24" s="27"/>
      <c r="D24" s="27"/>
      <c r="E24" s="27"/>
      <c r="F24" s="27"/>
    </row>
    <row r="25" spans="1:6" ht="21" customHeight="1" thickTop="1" thickBot="1" x14ac:dyDescent="0.25">
      <c r="A25" s="149" t="s">
        <v>28</v>
      </c>
      <c r="B25" s="150"/>
      <c r="C25" s="151" t="s">
        <v>33</v>
      </c>
      <c r="D25" s="151"/>
      <c r="E25" s="151"/>
      <c r="F25" s="160"/>
    </row>
    <row r="26" spans="1:6" ht="21" customHeight="1" thickBot="1" x14ac:dyDescent="0.25">
      <c r="A26" s="153"/>
      <c r="B26" s="154"/>
      <c r="C26" s="155"/>
      <c r="D26" s="156"/>
      <c r="E26" s="156"/>
      <c r="F26" s="157"/>
    </row>
    <row r="27" spans="1:6" ht="21" customHeight="1" x14ac:dyDescent="0.2">
      <c r="A27" s="17"/>
      <c r="B27" s="17"/>
      <c r="C27" s="17"/>
      <c r="D27" s="17"/>
      <c r="E27" s="17"/>
      <c r="F27" s="17"/>
    </row>
    <row r="28" spans="1:6" ht="21" customHeight="1" thickBot="1" x14ac:dyDescent="0.25">
      <c r="A28" s="148" t="s">
        <v>34</v>
      </c>
      <c r="B28" s="148"/>
      <c r="C28" s="27"/>
      <c r="D28" s="27"/>
      <c r="E28" s="27"/>
      <c r="F28" s="27"/>
    </row>
    <row r="29" spans="1:6" ht="21" customHeight="1" thickTop="1" thickBot="1" x14ac:dyDescent="0.25">
      <c r="A29" s="149" t="s">
        <v>28</v>
      </c>
      <c r="B29" s="150"/>
      <c r="C29" s="151" t="s">
        <v>35</v>
      </c>
      <c r="D29" s="151"/>
      <c r="E29" s="151"/>
      <c r="F29" s="28"/>
    </row>
    <row r="30" spans="1:6" ht="21" customHeight="1" thickBot="1" x14ac:dyDescent="0.25">
      <c r="A30" s="153"/>
      <c r="B30" s="154"/>
      <c r="C30" s="155"/>
      <c r="D30" s="156"/>
      <c r="E30" s="156"/>
      <c r="F30" s="157"/>
    </row>
    <row r="31" spans="1:6" ht="21" customHeight="1" x14ac:dyDescent="0.2">
      <c r="A31" s="17"/>
      <c r="B31" s="17"/>
      <c r="C31" s="17"/>
      <c r="D31" s="17"/>
      <c r="E31" s="17"/>
      <c r="F31" s="17"/>
    </row>
    <row r="32" spans="1:6" ht="21" customHeight="1" x14ac:dyDescent="0.2">
      <c r="A32" s="148" t="s">
        <v>30</v>
      </c>
      <c r="B32" s="148"/>
      <c r="C32" s="27"/>
      <c r="D32" s="27"/>
      <c r="E32" s="27"/>
      <c r="F32" s="27"/>
    </row>
    <row r="33" spans="1:6" ht="25.5" customHeight="1" x14ac:dyDescent="0.2">
      <c r="A33" s="152" t="s">
        <v>36</v>
      </c>
      <c r="B33" s="152"/>
      <c r="C33" s="27"/>
      <c r="D33" s="27"/>
      <c r="E33" s="27"/>
      <c r="F33" s="27"/>
    </row>
    <row r="34" spans="1:6" x14ac:dyDescent="0.2">
      <c r="A34" s="27"/>
      <c r="B34" s="27"/>
      <c r="C34" s="27"/>
      <c r="D34" s="27"/>
      <c r="E34" s="27"/>
      <c r="F34" s="27"/>
    </row>
    <row r="35" spans="1:6" ht="21" customHeight="1" x14ac:dyDescent="0.2">
      <c r="A35" s="27" t="s">
        <v>37</v>
      </c>
      <c r="B35" s="27"/>
      <c r="C35" s="148" t="s">
        <v>38</v>
      </c>
      <c r="D35" s="148"/>
      <c r="E35" s="27"/>
      <c r="F35" s="27"/>
    </row>
    <row r="36" spans="1:6" x14ac:dyDescent="0.2">
      <c r="A36" s="27"/>
      <c r="B36" s="27"/>
      <c r="C36" s="27"/>
      <c r="D36" s="27"/>
      <c r="E36" s="27"/>
      <c r="F36" s="27"/>
    </row>
    <row r="37" spans="1:6" ht="21" customHeight="1" x14ac:dyDescent="0.2">
      <c r="A37" s="148" t="s">
        <v>39</v>
      </c>
      <c r="B37" s="148"/>
      <c r="C37" s="148" t="s">
        <v>40</v>
      </c>
      <c r="D37" s="148"/>
      <c r="E37" s="27"/>
      <c r="F37" s="27"/>
    </row>
    <row r="40" spans="1:6" x14ac:dyDescent="0.2">
      <c r="A40" t="s">
        <v>41</v>
      </c>
      <c r="B40" s="29" t="s">
        <v>42</v>
      </c>
    </row>
  </sheetData>
  <sheetProtection sheet="1" objects="1" scenarios="1"/>
  <mergeCells count="30">
    <mergeCell ref="A21:B21"/>
    <mergeCell ref="A22:B22"/>
    <mergeCell ref="A26:B26"/>
    <mergeCell ref="C26:F26"/>
    <mergeCell ref="A25:B25"/>
    <mergeCell ref="C25:F25"/>
    <mergeCell ref="A19:B19"/>
    <mergeCell ref="C19:F19"/>
    <mergeCell ref="A18:B18"/>
    <mergeCell ref="C18:F18"/>
    <mergeCell ref="A1:F1"/>
    <mergeCell ref="A2:F2"/>
    <mergeCell ref="A3:F3"/>
    <mergeCell ref="A4:F4"/>
    <mergeCell ref="A5:A6"/>
    <mergeCell ref="B5:B6"/>
    <mergeCell ref="E5:E6"/>
    <mergeCell ref="F5:F6"/>
    <mergeCell ref="C5:C6"/>
    <mergeCell ref="D5:D6"/>
    <mergeCell ref="A37:B37"/>
    <mergeCell ref="C37:D37"/>
    <mergeCell ref="A28:B28"/>
    <mergeCell ref="A29:B29"/>
    <mergeCell ref="C29:E29"/>
    <mergeCell ref="C35:D35"/>
    <mergeCell ref="A33:B33"/>
    <mergeCell ref="A32:B32"/>
    <mergeCell ref="A30:B30"/>
    <mergeCell ref="C30:F30"/>
  </mergeCells>
  <phoneticPr fontId="1" type="noConversion"/>
  <hyperlinks>
    <hyperlink ref="B40" r:id="rId1" display="https://www.mesto-uh.cz/file/1317/"/>
  </hyperlinks>
  <pageMargins left="0.75" right="0.75" top="1" bottom="1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indexed="63"/>
  </sheetPr>
  <dimension ref="A1:R26"/>
  <sheetViews>
    <sheetView workbookViewId="0">
      <selection sqref="A1:F1"/>
    </sheetView>
  </sheetViews>
  <sheetFormatPr defaultColWidth="9.140625" defaultRowHeight="12.75" x14ac:dyDescent="0.2"/>
  <cols>
    <col min="1" max="1" width="22.5703125" style="53" bestFit="1" customWidth="1"/>
    <col min="2" max="2" width="9.140625" style="14"/>
    <col min="3" max="3" width="17.28515625" style="14" customWidth="1"/>
    <col min="4" max="4" width="9.140625" style="14"/>
    <col min="5" max="5" width="10.140625" style="14" bestFit="1" customWidth="1"/>
    <col min="6" max="8" width="9.140625" style="14"/>
    <col min="9" max="9" width="10.140625" style="14" bestFit="1" customWidth="1"/>
    <col min="10" max="12" width="9.140625" style="14"/>
    <col min="13" max="13" width="10.140625" style="53" bestFit="1" customWidth="1"/>
    <col min="14" max="18" width="9.140625" style="53"/>
    <col min="19" max="16384" width="9.140625" style="14"/>
  </cols>
  <sheetData>
    <row r="1" spans="1:18" ht="13.5" thickBot="1" x14ac:dyDescent="0.25">
      <c r="B1" s="29" t="s">
        <v>110</v>
      </c>
      <c r="C1" s="49"/>
      <c r="D1" s="50">
        <v>43378</v>
      </c>
      <c r="E1" s="51">
        <v>43379</v>
      </c>
      <c r="F1" s="49"/>
      <c r="G1" s="49"/>
      <c r="H1" s="49" t="s">
        <v>112</v>
      </c>
      <c r="I1" s="51">
        <f>E1-365/2</f>
        <v>43196.5</v>
      </c>
      <c r="J1" s="49"/>
      <c r="K1" s="49"/>
      <c r="L1" s="52"/>
    </row>
    <row r="2" spans="1:18" x14ac:dyDescent="0.2">
      <c r="B2" s="36" t="s">
        <v>46</v>
      </c>
      <c r="C2" s="44"/>
      <c r="D2" s="45"/>
      <c r="E2" s="37" t="s">
        <v>47</v>
      </c>
      <c r="F2" s="37" t="s">
        <v>49</v>
      </c>
      <c r="G2" s="37" t="s">
        <v>51</v>
      </c>
      <c r="H2" s="37" t="s">
        <v>52</v>
      </c>
      <c r="I2" s="36" t="s">
        <v>53</v>
      </c>
      <c r="J2" s="45"/>
      <c r="K2" s="37" t="s">
        <v>54</v>
      </c>
      <c r="L2" s="37" t="s">
        <v>57</v>
      </c>
    </row>
    <row r="3" spans="1:18" ht="26.25" thickBot="1" x14ac:dyDescent="0.25">
      <c r="B3" s="46"/>
      <c r="C3" s="47"/>
      <c r="D3" s="48"/>
      <c r="E3" s="38" t="s">
        <v>48</v>
      </c>
      <c r="F3" s="38" t="s">
        <v>50</v>
      </c>
      <c r="G3" s="38"/>
      <c r="H3" s="38"/>
      <c r="I3" s="46"/>
      <c r="J3" s="48"/>
      <c r="K3" s="38" t="s">
        <v>55</v>
      </c>
      <c r="L3" s="38"/>
    </row>
    <row r="4" spans="1:18" ht="25.5" x14ac:dyDescent="0.2">
      <c r="B4" s="37" t="s">
        <v>58</v>
      </c>
      <c r="C4" s="37" t="s">
        <v>60</v>
      </c>
      <c r="D4" s="37" t="s">
        <v>24</v>
      </c>
      <c r="E4" s="38"/>
      <c r="F4" s="38"/>
      <c r="G4" s="38"/>
      <c r="H4" s="38"/>
      <c r="I4" s="37" t="s">
        <v>61</v>
      </c>
      <c r="J4" s="37" t="s">
        <v>62</v>
      </c>
      <c r="K4" s="38" t="s">
        <v>56</v>
      </c>
      <c r="L4" s="38"/>
      <c r="M4" s="53" t="s">
        <v>111</v>
      </c>
    </row>
    <row r="5" spans="1:18" ht="13.5" thickBot="1" x14ac:dyDescent="0.25">
      <c r="A5" s="53" t="s">
        <v>114</v>
      </c>
      <c r="B5" s="39" t="s">
        <v>59</v>
      </c>
      <c r="C5" s="39"/>
      <c r="D5" s="39"/>
      <c r="E5" s="39"/>
      <c r="F5" s="39"/>
      <c r="G5" s="39"/>
      <c r="H5" s="39"/>
      <c r="I5" s="39"/>
      <c r="J5" s="39"/>
      <c r="K5" s="39"/>
      <c r="L5" s="39"/>
      <c r="O5" s="53" t="s">
        <v>113</v>
      </c>
      <c r="Q5" s="53" t="s">
        <v>114</v>
      </c>
      <c r="R5" s="53" t="s">
        <v>115</v>
      </c>
    </row>
    <row r="6" spans="1:18" ht="26.25" thickBot="1" x14ac:dyDescent="0.25">
      <c r="A6" s="53" t="str">
        <f t="shared" ref="A6:A26" si="0">IF(R6&lt;&gt;"",R6&amp;" ","")&amp;Q6&amp;" "&amp;O6</f>
        <v>Mgr. Eva Bakešová</v>
      </c>
      <c r="B6" s="40">
        <v>14</v>
      </c>
      <c r="C6" s="41" t="s">
        <v>63</v>
      </c>
      <c r="D6" s="40">
        <v>46</v>
      </c>
      <c r="E6" s="41" t="s">
        <v>10</v>
      </c>
      <c r="F6" s="41" t="s">
        <v>64</v>
      </c>
      <c r="G6" s="41" t="s">
        <v>65</v>
      </c>
      <c r="H6" s="41" t="s">
        <v>0</v>
      </c>
      <c r="I6" s="40">
        <v>483</v>
      </c>
      <c r="J6" s="40">
        <v>4.76</v>
      </c>
      <c r="K6" s="40">
        <v>7</v>
      </c>
      <c r="L6" s="42" t="s">
        <v>66</v>
      </c>
      <c r="M6" s="54">
        <f>$I$1-365.25*$D6</f>
        <v>26395</v>
      </c>
      <c r="N6" s="53">
        <f>FIND(" ",C6)</f>
        <v>9</v>
      </c>
      <c r="O6" s="53" t="str">
        <f t="shared" ref="O6:O26" si="1">LEFT(C6,N6-1)</f>
        <v>Bakešová</v>
      </c>
      <c r="P6" s="53">
        <f t="shared" ref="P6:P26" si="2">IF(ISERROR(FIND(" ",C6,N6+1)),LEN(C6)+1,FIND(" ",C6,N6+1))</f>
        <v>13</v>
      </c>
      <c r="Q6" s="53" t="str">
        <f t="shared" ref="Q6:Q26" si="3">MID(C6,N6+1,P6-N6-1)</f>
        <v>Eva</v>
      </c>
      <c r="R6" s="53" t="str">
        <f>MID(C6,P6+1,100)</f>
        <v>Mgr.</v>
      </c>
    </row>
    <row r="7" spans="1:18" ht="26.25" thickBot="1" x14ac:dyDescent="0.25">
      <c r="A7" s="53" t="str">
        <f t="shared" si="0"/>
        <v>Jaroslav Bleha</v>
      </c>
      <c r="B7" s="40">
        <v>7</v>
      </c>
      <c r="C7" s="41" t="s">
        <v>67</v>
      </c>
      <c r="D7" s="40">
        <v>40</v>
      </c>
      <c r="E7" s="41" t="s">
        <v>10</v>
      </c>
      <c r="F7" s="41" t="s">
        <v>64</v>
      </c>
      <c r="G7" s="41" t="s">
        <v>68</v>
      </c>
      <c r="H7" s="41" t="s">
        <v>69</v>
      </c>
      <c r="I7" s="40">
        <v>470</v>
      </c>
      <c r="J7" s="40">
        <v>4.63</v>
      </c>
      <c r="K7" s="40">
        <v>1</v>
      </c>
      <c r="L7" s="42" t="s">
        <v>66</v>
      </c>
      <c r="M7" s="54">
        <f t="shared" ref="M7:M26" si="4">$I$1-365.25*$D7</f>
        <v>28586.5</v>
      </c>
      <c r="N7" s="53">
        <f t="shared" ref="N7:N26" si="5">FIND(" ",C7)</f>
        <v>6</v>
      </c>
      <c r="O7" s="53" t="str">
        <f t="shared" si="1"/>
        <v>Bleha</v>
      </c>
      <c r="P7" s="53">
        <f t="shared" si="2"/>
        <v>15</v>
      </c>
      <c r="Q7" s="53" t="str">
        <f t="shared" si="3"/>
        <v>Jaroslav</v>
      </c>
      <c r="R7" s="53" t="str">
        <f>MID(C7,P7+1,100)</f>
        <v/>
      </c>
    </row>
    <row r="8" spans="1:18" ht="39" thickBot="1" x14ac:dyDescent="0.25">
      <c r="A8" s="53" t="str">
        <f t="shared" si="0"/>
        <v>Ing. Jan Brůžek</v>
      </c>
      <c r="B8" s="40">
        <v>3</v>
      </c>
      <c r="C8" s="41" t="s">
        <v>70</v>
      </c>
      <c r="D8" s="40">
        <v>37</v>
      </c>
      <c r="E8" s="41" t="s">
        <v>10</v>
      </c>
      <c r="F8" s="41" t="s">
        <v>10</v>
      </c>
      <c r="G8" s="41" t="s">
        <v>71</v>
      </c>
      <c r="H8" s="41" t="s">
        <v>0</v>
      </c>
      <c r="I8" s="40">
        <v>507</v>
      </c>
      <c r="J8" s="40">
        <v>5</v>
      </c>
      <c r="K8" s="40">
        <v>6</v>
      </c>
      <c r="L8" s="43" t="s">
        <v>72</v>
      </c>
      <c r="M8" s="54">
        <f t="shared" si="4"/>
        <v>29682.25</v>
      </c>
      <c r="N8" s="53">
        <f t="shared" si="5"/>
        <v>7</v>
      </c>
      <c r="O8" s="53" t="str">
        <f t="shared" si="1"/>
        <v>Brůžek</v>
      </c>
      <c r="P8" s="53">
        <f t="shared" si="2"/>
        <v>11</v>
      </c>
      <c r="Q8" s="53" t="str">
        <f t="shared" si="3"/>
        <v>Jan</v>
      </c>
      <c r="R8" s="53" t="str">
        <f>MID(C8,P8+1,100)</f>
        <v>Ing.</v>
      </c>
    </row>
    <row r="9" spans="1:18" ht="26.25" thickBot="1" x14ac:dyDescent="0.25">
      <c r="A9" s="53" t="str">
        <f t="shared" si="0"/>
        <v>Ing. Jaroslav Bušta</v>
      </c>
      <c r="B9" s="40">
        <v>4</v>
      </c>
      <c r="C9" s="41" t="s">
        <v>73</v>
      </c>
      <c r="D9" s="40">
        <v>32</v>
      </c>
      <c r="E9" s="41" t="s">
        <v>10</v>
      </c>
      <c r="F9" s="41" t="s">
        <v>64</v>
      </c>
      <c r="G9" s="41" t="s">
        <v>74</v>
      </c>
      <c r="H9" s="41" t="s">
        <v>0</v>
      </c>
      <c r="I9" s="40">
        <v>620</v>
      </c>
      <c r="J9" s="40">
        <v>6.11</v>
      </c>
      <c r="K9" s="40">
        <v>3</v>
      </c>
      <c r="L9" s="43" t="s">
        <v>72</v>
      </c>
      <c r="M9" s="54">
        <f t="shared" si="4"/>
        <v>31508.5</v>
      </c>
      <c r="N9" s="53">
        <f t="shared" si="5"/>
        <v>6</v>
      </c>
      <c r="O9" s="53" t="str">
        <f t="shared" si="1"/>
        <v>Bušta</v>
      </c>
      <c r="P9" s="53">
        <f t="shared" si="2"/>
        <v>15</v>
      </c>
      <c r="Q9" s="53" t="str">
        <f t="shared" si="3"/>
        <v>Jaroslav</v>
      </c>
      <c r="R9" s="53" t="str">
        <f>MID(C9,P9+1,100)</f>
        <v>Ing.</v>
      </c>
    </row>
    <row r="10" spans="1:18" ht="39" thickBot="1" x14ac:dyDescent="0.25">
      <c r="A10" s="53" t="str">
        <f t="shared" si="0"/>
        <v>David Drahokoupil</v>
      </c>
      <c r="B10" s="40">
        <v>2</v>
      </c>
      <c r="C10" s="41" t="s">
        <v>75</v>
      </c>
      <c r="D10" s="40">
        <v>44</v>
      </c>
      <c r="E10" s="41" t="s">
        <v>10</v>
      </c>
      <c r="F10" s="41" t="s">
        <v>10</v>
      </c>
      <c r="G10" s="41" t="s">
        <v>76</v>
      </c>
      <c r="H10" s="41" t="s">
        <v>1</v>
      </c>
      <c r="I10" s="40">
        <v>603</v>
      </c>
      <c r="J10" s="40">
        <v>5.95</v>
      </c>
      <c r="K10" s="40">
        <v>4</v>
      </c>
      <c r="L10" s="43" t="s">
        <v>72</v>
      </c>
      <c r="M10" s="54">
        <f t="shared" si="4"/>
        <v>27125.5</v>
      </c>
      <c r="N10" s="53">
        <f t="shared" si="5"/>
        <v>12</v>
      </c>
      <c r="O10" s="53" t="str">
        <f t="shared" si="1"/>
        <v>Drahokoupil</v>
      </c>
      <c r="P10" s="53">
        <f t="shared" si="2"/>
        <v>18</v>
      </c>
      <c r="Q10" s="53" t="str">
        <f t="shared" si="3"/>
        <v>David</v>
      </c>
      <c r="R10" s="53" t="str">
        <f>TRIM(MID(C10,P10+1,100))</f>
        <v/>
      </c>
    </row>
    <row r="11" spans="1:18" ht="26.25" thickBot="1" x14ac:dyDescent="0.25">
      <c r="A11" s="53" t="str">
        <f t="shared" si="0"/>
        <v>Zdeněk Jirásek</v>
      </c>
      <c r="B11" s="40">
        <v>16</v>
      </c>
      <c r="C11" s="41" t="s">
        <v>77</v>
      </c>
      <c r="D11" s="40">
        <v>59</v>
      </c>
      <c r="E11" s="41" t="s">
        <v>10</v>
      </c>
      <c r="F11" s="41" t="s">
        <v>64</v>
      </c>
      <c r="G11" s="41" t="s">
        <v>78</v>
      </c>
      <c r="H11" s="41" t="s">
        <v>0</v>
      </c>
      <c r="I11" s="40">
        <v>445</v>
      </c>
      <c r="J11" s="40">
        <v>4.3899999999999997</v>
      </c>
      <c r="K11" s="40">
        <v>9</v>
      </c>
      <c r="L11" s="42" t="s">
        <v>66</v>
      </c>
      <c r="M11" s="54">
        <f t="shared" si="4"/>
        <v>21646.75</v>
      </c>
      <c r="N11" s="53">
        <f t="shared" si="5"/>
        <v>8</v>
      </c>
      <c r="O11" s="53" t="str">
        <f t="shared" si="1"/>
        <v>Jirásek</v>
      </c>
      <c r="P11" s="53">
        <f t="shared" si="2"/>
        <v>15</v>
      </c>
      <c r="Q11" s="53" t="str">
        <f t="shared" si="3"/>
        <v>Zdeněk</v>
      </c>
      <c r="R11" s="53" t="str">
        <f t="shared" ref="R11:R26" si="6">MID(C11,P11+1,100)</f>
        <v/>
      </c>
    </row>
    <row r="12" spans="1:18" ht="39" thickBot="1" x14ac:dyDescent="0.25">
      <c r="A12" s="53" t="str">
        <f t="shared" si="0"/>
        <v>Ing. Robert Koblížek</v>
      </c>
      <c r="B12" s="40">
        <v>18</v>
      </c>
      <c r="C12" s="41" t="s">
        <v>79</v>
      </c>
      <c r="D12" s="40">
        <v>44</v>
      </c>
      <c r="E12" s="41" t="s">
        <v>10</v>
      </c>
      <c r="F12" s="41" t="s">
        <v>64</v>
      </c>
      <c r="G12" s="41" t="s">
        <v>80</v>
      </c>
      <c r="H12" s="41" t="s">
        <v>81</v>
      </c>
      <c r="I12" s="40">
        <v>372</v>
      </c>
      <c r="J12" s="40">
        <v>3.67</v>
      </c>
      <c r="K12" s="40">
        <v>11</v>
      </c>
      <c r="L12" s="42" t="s">
        <v>66</v>
      </c>
      <c r="M12" s="54">
        <f t="shared" si="4"/>
        <v>27125.5</v>
      </c>
      <c r="N12" s="53">
        <f t="shared" si="5"/>
        <v>9</v>
      </c>
      <c r="O12" s="53" t="str">
        <f t="shared" si="1"/>
        <v>Koblížek</v>
      </c>
      <c r="P12" s="53">
        <f t="shared" si="2"/>
        <v>16</v>
      </c>
      <c r="Q12" s="53" t="str">
        <f t="shared" si="3"/>
        <v>Robert</v>
      </c>
      <c r="R12" s="53" t="str">
        <f t="shared" si="6"/>
        <v>Ing.</v>
      </c>
    </row>
    <row r="13" spans="1:18" ht="39" thickBot="1" x14ac:dyDescent="0.25">
      <c r="A13" s="53" t="str">
        <f t="shared" si="0"/>
        <v>Ing. Petr Kolek</v>
      </c>
      <c r="B13" s="40">
        <v>5</v>
      </c>
      <c r="C13" s="41" t="s">
        <v>82</v>
      </c>
      <c r="D13" s="40">
        <v>58</v>
      </c>
      <c r="E13" s="41" t="s">
        <v>10</v>
      </c>
      <c r="F13" s="41" t="s">
        <v>64</v>
      </c>
      <c r="G13" s="41" t="s">
        <v>83</v>
      </c>
      <c r="H13" s="41" t="s">
        <v>0</v>
      </c>
      <c r="I13" s="40">
        <v>667</v>
      </c>
      <c r="J13" s="40">
        <v>6.58</v>
      </c>
      <c r="K13" s="40">
        <v>2</v>
      </c>
      <c r="L13" s="43" t="s">
        <v>72</v>
      </c>
      <c r="M13" s="54">
        <f t="shared" si="4"/>
        <v>22012</v>
      </c>
      <c r="N13" s="53">
        <f t="shared" si="5"/>
        <v>6</v>
      </c>
      <c r="O13" s="53" t="str">
        <f t="shared" si="1"/>
        <v>Kolek</v>
      </c>
      <c r="P13" s="53">
        <f t="shared" si="2"/>
        <v>11</v>
      </c>
      <c r="Q13" s="53" t="str">
        <f t="shared" si="3"/>
        <v>Petr</v>
      </c>
      <c r="R13" s="53" t="str">
        <f t="shared" si="6"/>
        <v>Ing.</v>
      </c>
    </row>
    <row r="14" spans="1:18" ht="13.5" thickBot="1" x14ac:dyDescent="0.25">
      <c r="A14" s="53" t="str">
        <f t="shared" si="0"/>
        <v>Mgr. Ivo Mandys</v>
      </c>
      <c r="B14" s="40">
        <v>8</v>
      </c>
      <c r="C14" s="41" t="s">
        <v>84</v>
      </c>
      <c r="D14" s="40">
        <v>52</v>
      </c>
      <c r="E14" s="41" t="s">
        <v>10</v>
      </c>
      <c r="F14" s="41" t="s">
        <v>10</v>
      </c>
      <c r="G14" s="41" t="s">
        <v>85</v>
      </c>
      <c r="H14" s="41" t="s">
        <v>0</v>
      </c>
      <c r="I14" s="40">
        <v>684</v>
      </c>
      <c r="J14" s="40">
        <v>6.75</v>
      </c>
      <c r="K14" s="40">
        <v>1</v>
      </c>
      <c r="L14" s="43" t="s">
        <v>72</v>
      </c>
      <c r="M14" s="54">
        <f t="shared" si="4"/>
        <v>24203.5</v>
      </c>
      <c r="N14" s="53">
        <f t="shared" si="5"/>
        <v>7</v>
      </c>
      <c r="O14" s="53" t="str">
        <f t="shared" si="1"/>
        <v>Mandys</v>
      </c>
      <c r="P14" s="53">
        <f t="shared" si="2"/>
        <v>11</v>
      </c>
      <c r="Q14" s="53" t="str">
        <f t="shared" si="3"/>
        <v>Ivo</v>
      </c>
      <c r="R14" s="53" t="str">
        <f t="shared" si="6"/>
        <v>Mgr.</v>
      </c>
    </row>
    <row r="15" spans="1:18" ht="39" thickBot="1" x14ac:dyDescent="0.25">
      <c r="A15" s="53" t="str">
        <f t="shared" si="0"/>
        <v>Ing. Jiří Pavliš</v>
      </c>
      <c r="B15" s="40">
        <v>15</v>
      </c>
      <c r="C15" s="41" t="s">
        <v>86</v>
      </c>
      <c r="D15" s="40">
        <v>39</v>
      </c>
      <c r="E15" s="41" t="s">
        <v>10</v>
      </c>
      <c r="F15" s="41" t="s">
        <v>64</v>
      </c>
      <c r="G15" s="41" t="s">
        <v>87</v>
      </c>
      <c r="H15" s="41" t="s">
        <v>81</v>
      </c>
      <c r="I15" s="40">
        <v>416</v>
      </c>
      <c r="J15" s="40">
        <v>4.0999999999999996</v>
      </c>
      <c r="K15" s="40">
        <v>8</v>
      </c>
      <c r="L15" s="42" t="s">
        <v>66</v>
      </c>
      <c r="M15" s="54">
        <f t="shared" si="4"/>
        <v>28951.75</v>
      </c>
      <c r="N15" s="53">
        <f t="shared" si="5"/>
        <v>7</v>
      </c>
      <c r="O15" s="53" t="str">
        <f t="shared" si="1"/>
        <v>Pavliš</v>
      </c>
      <c r="P15" s="53">
        <f t="shared" si="2"/>
        <v>12</v>
      </c>
      <c r="Q15" s="53" t="str">
        <f t="shared" si="3"/>
        <v>Jiří</v>
      </c>
      <c r="R15" s="53" t="str">
        <f t="shared" si="6"/>
        <v>Ing.</v>
      </c>
    </row>
    <row r="16" spans="1:18" ht="39" thickBot="1" x14ac:dyDescent="0.25">
      <c r="A16" s="53" t="str">
        <f t="shared" si="0"/>
        <v>Mgr. Vlastimil Peřina</v>
      </c>
      <c r="B16" s="40">
        <v>12</v>
      </c>
      <c r="C16" s="41" t="s">
        <v>88</v>
      </c>
      <c r="D16" s="40">
        <v>43</v>
      </c>
      <c r="E16" s="41" t="s">
        <v>10</v>
      </c>
      <c r="F16" s="41" t="s">
        <v>64</v>
      </c>
      <c r="G16" s="41" t="s">
        <v>89</v>
      </c>
      <c r="H16" s="41" t="s">
        <v>0</v>
      </c>
      <c r="I16" s="40">
        <v>452</v>
      </c>
      <c r="J16" s="40">
        <v>4.46</v>
      </c>
      <c r="K16" s="40">
        <v>5</v>
      </c>
      <c r="L16" s="42" t="s">
        <v>66</v>
      </c>
      <c r="M16" s="54">
        <f t="shared" si="4"/>
        <v>27490.75</v>
      </c>
      <c r="N16" s="53">
        <f t="shared" si="5"/>
        <v>7</v>
      </c>
      <c r="O16" s="53" t="str">
        <f t="shared" si="1"/>
        <v>Peřina</v>
      </c>
      <c r="P16" s="53">
        <f t="shared" si="2"/>
        <v>17</v>
      </c>
      <c r="Q16" s="53" t="str">
        <f t="shared" si="3"/>
        <v>Vlastimil</v>
      </c>
      <c r="R16" s="53" t="str">
        <f t="shared" si="6"/>
        <v>Mgr.</v>
      </c>
    </row>
    <row r="17" spans="1:18" ht="26.25" thickBot="1" x14ac:dyDescent="0.25">
      <c r="A17" s="53" t="str">
        <f t="shared" si="0"/>
        <v>DiS. Kamila Picpauerová</v>
      </c>
      <c r="B17" s="40">
        <v>6</v>
      </c>
      <c r="C17" s="41" t="s">
        <v>90</v>
      </c>
      <c r="D17" s="40">
        <v>38</v>
      </c>
      <c r="E17" s="41" t="s">
        <v>10</v>
      </c>
      <c r="F17" s="41" t="s">
        <v>64</v>
      </c>
      <c r="G17" s="41" t="s">
        <v>91</v>
      </c>
      <c r="H17" s="41" t="s">
        <v>81</v>
      </c>
      <c r="I17" s="40">
        <v>478</v>
      </c>
      <c r="J17" s="40">
        <v>4.71</v>
      </c>
      <c r="K17" s="40">
        <v>7</v>
      </c>
      <c r="L17" s="43" t="s">
        <v>72</v>
      </c>
      <c r="M17" s="54">
        <f t="shared" si="4"/>
        <v>29317</v>
      </c>
      <c r="N17" s="53">
        <f t="shared" si="5"/>
        <v>12</v>
      </c>
      <c r="O17" s="53" t="str">
        <f t="shared" si="1"/>
        <v>Picpauerová</v>
      </c>
      <c r="P17" s="53">
        <f t="shared" si="2"/>
        <v>19</v>
      </c>
      <c r="Q17" s="53" t="str">
        <f t="shared" si="3"/>
        <v>Kamila</v>
      </c>
      <c r="R17" s="53" t="str">
        <f t="shared" si="6"/>
        <v>DiS.</v>
      </c>
    </row>
    <row r="18" spans="1:18" ht="39" thickBot="1" x14ac:dyDescent="0.25">
      <c r="A18" s="53" t="str">
        <f t="shared" si="0"/>
        <v>Jiří Pilař</v>
      </c>
      <c r="B18" s="40">
        <v>9</v>
      </c>
      <c r="C18" s="41" t="s">
        <v>92</v>
      </c>
      <c r="D18" s="40">
        <v>57</v>
      </c>
      <c r="E18" s="41" t="s">
        <v>10</v>
      </c>
      <c r="F18" s="41" t="s">
        <v>64</v>
      </c>
      <c r="G18" s="41" t="s">
        <v>93</v>
      </c>
      <c r="H18" s="41" t="s">
        <v>0</v>
      </c>
      <c r="I18" s="40">
        <v>527</v>
      </c>
      <c r="J18" s="40">
        <v>5.2</v>
      </c>
      <c r="K18" s="40">
        <v>2</v>
      </c>
      <c r="L18" s="42" t="s">
        <v>66</v>
      </c>
      <c r="M18" s="54">
        <f t="shared" si="4"/>
        <v>22377.25</v>
      </c>
      <c r="N18" s="53">
        <f t="shared" si="5"/>
        <v>6</v>
      </c>
      <c r="O18" s="53" t="str">
        <f t="shared" si="1"/>
        <v>Pilař</v>
      </c>
      <c r="P18" s="53">
        <f t="shared" si="2"/>
        <v>11</v>
      </c>
      <c r="Q18" s="53" t="str">
        <f t="shared" si="3"/>
        <v>Jiří</v>
      </c>
      <c r="R18" s="53" t="str">
        <f t="shared" si="6"/>
        <v/>
      </c>
    </row>
    <row r="19" spans="1:18" ht="39" thickBot="1" x14ac:dyDescent="0.25">
      <c r="A19" s="53" t="str">
        <f t="shared" si="0"/>
        <v>Ing. Tomáš Růžička</v>
      </c>
      <c r="B19" s="40">
        <v>10</v>
      </c>
      <c r="C19" s="41" t="s">
        <v>94</v>
      </c>
      <c r="D19" s="40">
        <v>48</v>
      </c>
      <c r="E19" s="41" t="s">
        <v>10</v>
      </c>
      <c r="F19" s="41" t="s">
        <v>10</v>
      </c>
      <c r="G19" s="41" t="s">
        <v>95</v>
      </c>
      <c r="H19" s="41" t="s">
        <v>81</v>
      </c>
      <c r="I19" s="40">
        <v>490</v>
      </c>
      <c r="J19" s="40">
        <v>4.83</v>
      </c>
      <c r="K19" s="40">
        <v>3</v>
      </c>
      <c r="L19" s="42" t="s">
        <v>66</v>
      </c>
      <c r="M19" s="54">
        <f t="shared" si="4"/>
        <v>25664.5</v>
      </c>
      <c r="N19" s="53">
        <f t="shared" si="5"/>
        <v>8</v>
      </c>
      <c r="O19" s="53" t="str">
        <f t="shared" si="1"/>
        <v>Růžička</v>
      </c>
      <c r="P19" s="53">
        <f t="shared" si="2"/>
        <v>14</v>
      </c>
      <c r="Q19" s="53" t="str">
        <f t="shared" si="3"/>
        <v>Tomáš</v>
      </c>
      <c r="R19" s="53" t="str">
        <f t="shared" si="6"/>
        <v>Ing.</v>
      </c>
    </row>
    <row r="20" spans="1:18" ht="77.25" thickBot="1" x14ac:dyDescent="0.25">
      <c r="A20" s="53" t="str">
        <f t="shared" si="0"/>
        <v>MgA. Iva Ryzová</v>
      </c>
      <c r="B20" s="40">
        <v>11</v>
      </c>
      <c r="C20" s="41" t="s">
        <v>96</v>
      </c>
      <c r="D20" s="40">
        <v>44</v>
      </c>
      <c r="E20" s="41" t="s">
        <v>10</v>
      </c>
      <c r="F20" s="41" t="s">
        <v>64</v>
      </c>
      <c r="G20" s="41" t="s">
        <v>97</v>
      </c>
      <c r="H20" s="41" t="s">
        <v>0</v>
      </c>
      <c r="I20" s="40">
        <v>427</v>
      </c>
      <c r="J20" s="40">
        <v>4.21</v>
      </c>
      <c r="K20" s="40">
        <v>4</v>
      </c>
      <c r="L20" s="42" t="s">
        <v>66</v>
      </c>
      <c r="M20" s="54">
        <f t="shared" si="4"/>
        <v>27125.5</v>
      </c>
      <c r="N20" s="53">
        <f t="shared" si="5"/>
        <v>7</v>
      </c>
      <c r="O20" s="53" t="str">
        <f t="shared" si="1"/>
        <v>Ryzová</v>
      </c>
      <c r="P20" s="53">
        <f t="shared" si="2"/>
        <v>11</v>
      </c>
      <c r="Q20" s="53" t="str">
        <f t="shared" si="3"/>
        <v>Iva</v>
      </c>
      <c r="R20" s="53" t="str">
        <f t="shared" si="6"/>
        <v>MgA.</v>
      </c>
    </row>
    <row r="21" spans="1:18" ht="26.25" thickBot="1" x14ac:dyDescent="0.25">
      <c r="A21" s="53" t="str">
        <f t="shared" si="0"/>
        <v>Mgr. Pavla Šimonová</v>
      </c>
      <c r="B21" s="40">
        <v>17</v>
      </c>
      <c r="C21" s="41" t="s">
        <v>98</v>
      </c>
      <c r="D21" s="40">
        <v>46</v>
      </c>
      <c r="E21" s="41" t="s">
        <v>10</v>
      </c>
      <c r="F21" s="41" t="s">
        <v>64</v>
      </c>
      <c r="G21" s="41" t="s">
        <v>99</v>
      </c>
      <c r="H21" s="41" t="s">
        <v>0</v>
      </c>
      <c r="I21" s="40">
        <v>347</v>
      </c>
      <c r="J21" s="40">
        <v>3.42</v>
      </c>
      <c r="K21" s="40">
        <v>10</v>
      </c>
      <c r="L21" s="42" t="s">
        <v>66</v>
      </c>
      <c r="M21" s="54">
        <f t="shared" si="4"/>
        <v>26395</v>
      </c>
      <c r="N21" s="53">
        <f t="shared" si="5"/>
        <v>9</v>
      </c>
      <c r="O21" s="53" t="str">
        <f t="shared" si="1"/>
        <v>Šimonová</v>
      </c>
      <c r="P21" s="53">
        <f t="shared" si="2"/>
        <v>15</v>
      </c>
      <c r="Q21" s="53" t="str">
        <f t="shared" si="3"/>
        <v>Pavla</v>
      </c>
      <c r="R21" s="53" t="str">
        <f t="shared" si="6"/>
        <v>Mgr.</v>
      </c>
    </row>
    <row r="22" spans="1:18" ht="39" thickBot="1" x14ac:dyDescent="0.25">
      <c r="A22" s="53" t="str">
        <f t="shared" si="0"/>
        <v>Mgr. Lenka Švadlenková</v>
      </c>
      <c r="B22" s="40">
        <v>20</v>
      </c>
      <c r="C22" s="41" t="s">
        <v>100</v>
      </c>
      <c r="D22" s="40">
        <v>43</v>
      </c>
      <c r="E22" s="41" t="s">
        <v>10</v>
      </c>
      <c r="F22" s="41" t="s">
        <v>64</v>
      </c>
      <c r="G22" s="41" t="s">
        <v>101</v>
      </c>
      <c r="H22" s="41" t="s">
        <v>0</v>
      </c>
      <c r="I22" s="40">
        <v>380</v>
      </c>
      <c r="J22" s="40">
        <v>3.75</v>
      </c>
      <c r="K22" s="40">
        <v>13</v>
      </c>
      <c r="L22" s="42" t="s">
        <v>66</v>
      </c>
      <c r="M22" s="54">
        <f t="shared" si="4"/>
        <v>27490.75</v>
      </c>
      <c r="N22" s="53">
        <f t="shared" si="5"/>
        <v>12</v>
      </c>
      <c r="O22" s="53" t="str">
        <f t="shared" si="1"/>
        <v>Švadlenková</v>
      </c>
      <c r="P22" s="53">
        <f t="shared" si="2"/>
        <v>18</v>
      </c>
      <c r="Q22" s="53" t="str">
        <f t="shared" si="3"/>
        <v>Lenka</v>
      </c>
      <c r="R22" s="53" t="str">
        <f t="shared" si="6"/>
        <v>Mgr.</v>
      </c>
    </row>
    <row r="23" spans="1:18" ht="90" thickBot="1" x14ac:dyDescent="0.25">
      <c r="A23" s="53" t="str">
        <f t="shared" si="0"/>
        <v>Bc. Jana Švecová</v>
      </c>
      <c r="B23" s="40">
        <v>13</v>
      </c>
      <c r="C23" s="41" t="s">
        <v>102</v>
      </c>
      <c r="D23" s="40">
        <v>42</v>
      </c>
      <c r="E23" s="41" t="s">
        <v>10</v>
      </c>
      <c r="F23" s="41" t="s">
        <v>64</v>
      </c>
      <c r="G23" s="41" t="s">
        <v>103</v>
      </c>
      <c r="H23" s="41" t="s">
        <v>0</v>
      </c>
      <c r="I23" s="40">
        <v>434</v>
      </c>
      <c r="J23" s="40">
        <v>4.28</v>
      </c>
      <c r="K23" s="40">
        <v>6</v>
      </c>
      <c r="L23" s="42" t="s">
        <v>66</v>
      </c>
      <c r="M23" s="54">
        <f t="shared" si="4"/>
        <v>27856</v>
      </c>
      <c r="N23" s="53">
        <f t="shared" si="5"/>
        <v>8</v>
      </c>
      <c r="O23" s="53" t="str">
        <f t="shared" si="1"/>
        <v>Švecová</v>
      </c>
      <c r="P23" s="53">
        <f t="shared" si="2"/>
        <v>13</v>
      </c>
      <c r="Q23" s="53" t="str">
        <f t="shared" si="3"/>
        <v>Jana</v>
      </c>
      <c r="R23" s="53" t="str">
        <f t="shared" si="6"/>
        <v>Bc.</v>
      </c>
    </row>
    <row r="24" spans="1:18" ht="13.5" thickBot="1" x14ac:dyDescent="0.25">
      <c r="A24" s="53" t="str">
        <f t="shared" si="0"/>
        <v>MUDr. Josef Tuhý</v>
      </c>
      <c r="B24" s="40">
        <v>19</v>
      </c>
      <c r="C24" s="41" t="s">
        <v>104</v>
      </c>
      <c r="D24" s="40">
        <v>77</v>
      </c>
      <c r="E24" s="41" t="s">
        <v>10</v>
      </c>
      <c r="F24" s="41" t="s">
        <v>64</v>
      </c>
      <c r="G24" s="41" t="s">
        <v>105</v>
      </c>
      <c r="H24" s="41" t="s">
        <v>0</v>
      </c>
      <c r="I24" s="40">
        <v>364</v>
      </c>
      <c r="J24" s="40">
        <v>3.59</v>
      </c>
      <c r="K24" s="40">
        <v>12</v>
      </c>
      <c r="L24" s="42" t="s">
        <v>66</v>
      </c>
      <c r="M24" s="54">
        <f t="shared" si="4"/>
        <v>15072.25</v>
      </c>
      <c r="N24" s="53">
        <f t="shared" si="5"/>
        <v>5</v>
      </c>
      <c r="O24" s="53" t="str">
        <f t="shared" si="1"/>
        <v>Tuhý</v>
      </c>
      <c r="P24" s="53">
        <f t="shared" si="2"/>
        <v>11</v>
      </c>
      <c r="Q24" s="53" t="str">
        <f t="shared" si="3"/>
        <v>Josef</v>
      </c>
      <c r="R24" s="53" t="str">
        <f t="shared" si="6"/>
        <v>MUDr.</v>
      </c>
    </row>
    <row r="25" spans="1:18" ht="77.25" thickBot="1" x14ac:dyDescent="0.25">
      <c r="A25" s="53" t="str">
        <f t="shared" si="0"/>
        <v>Ing. Kamil Urbánek</v>
      </c>
      <c r="B25" s="40">
        <v>21</v>
      </c>
      <c r="C25" s="41" t="s">
        <v>106</v>
      </c>
      <c r="D25" s="40">
        <v>43</v>
      </c>
      <c r="E25" s="41" t="s">
        <v>10</v>
      </c>
      <c r="F25" s="41" t="s">
        <v>64</v>
      </c>
      <c r="G25" s="41" t="s">
        <v>107</v>
      </c>
      <c r="H25" s="41" t="s">
        <v>81</v>
      </c>
      <c r="I25" s="40">
        <v>370</v>
      </c>
      <c r="J25" s="40">
        <v>3.65</v>
      </c>
      <c r="K25" s="40">
        <v>14</v>
      </c>
      <c r="L25" s="42" t="s">
        <v>66</v>
      </c>
      <c r="M25" s="54">
        <f t="shared" si="4"/>
        <v>27490.75</v>
      </c>
      <c r="N25" s="53">
        <f t="shared" si="5"/>
        <v>8</v>
      </c>
      <c r="O25" s="53" t="str">
        <f t="shared" si="1"/>
        <v>Urbánek</v>
      </c>
      <c r="P25" s="53">
        <f t="shared" si="2"/>
        <v>14</v>
      </c>
      <c r="Q25" s="53" t="str">
        <f t="shared" si="3"/>
        <v>Kamil</v>
      </c>
      <c r="R25" s="53" t="str">
        <f t="shared" si="6"/>
        <v>Ing.</v>
      </c>
    </row>
    <row r="26" spans="1:18" ht="39" thickBot="1" x14ac:dyDescent="0.25">
      <c r="A26" s="53" t="str">
        <f t="shared" si="0"/>
        <v>Mgr. Daniel Vychodil</v>
      </c>
      <c r="B26" s="40">
        <v>1</v>
      </c>
      <c r="C26" s="41" t="s">
        <v>108</v>
      </c>
      <c r="D26" s="40">
        <v>45</v>
      </c>
      <c r="E26" s="41" t="s">
        <v>10</v>
      </c>
      <c r="F26" s="41" t="s">
        <v>10</v>
      </c>
      <c r="G26" s="41" t="s">
        <v>109</v>
      </c>
      <c r="H26" s="41" t="s">
        <v>0</v>
      </c>
      <c r="I26" s="40">
        <v>596</v>
      </c>
      <c r="J26" s="40">
        <v>5.88</v>
      </c>
      <c r="K26" s="40">
        <v>5</v>
      </c>
      <c r="L26" s="55"/>
      <c r="M26" s="54">
        <f t="shared" si="4"/>
        <v>26760.25</v>
      </c>
      <c r="N26" s="53">
        <f t="shared" si="5"/>
        <v>9</v>
      </c>
      <c r="O26" s="53" t="str">
        <f t="shared" si="1"/>
        <v>Vychodil</v>
      </c>
      <c r="P26" s="53">
        <f t="shared" si="2"/>
        <v>16</v>
      </c>
      <c r="Q26" s="53" t="str">
        <f t="shared" si="3"/>
        <v>Daniel</v>
      </c>
      <c r="R26" s="53" t="str">
        <f t="shared" si="6"/>
        <v>Mgr.</v>
      </c>
    </row>
  </sheetData>
  <sheetProtection sheet="1" objects="1" scenarios="1"/>
  <phoneticPr fontId="1" type="noConversion"/>
  <hyperlinks>
    <hyperlink ref="B1" r:id="rId1" display="https://volby.cz/pls/kv2018/kv?xjazyk=CZ&amp;xid=1"/>
  </hyperlinks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kandidati</vt:lpstr>
      <vt:lpstr>kandidatni_listina</vt:lpstr>
      <vt:lpstr>priloha</vt:lpstr>
      <vt:lpstr>kand_listina_UH</vt:lpstr>
      <vt:lpstr>volby_2018</vt:lpstr>
      <vt:lpstr>kandidatni_listina!Oblast_tisku</vt:lpstr>
      <vt:lpstr>priloha!Oblast_tisku</vt:lpstr>
      <vt:lpstr>Strany_tab</vt:lpstr>
    </vt:vector>
  </TitlesOfParts>
  <Company>Dispečink hromadné dopravy,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</dc:creator>
  <cp:lastModifiedBy>Robert</cp:lastModifiedBy>
  <cp:lastPrinted>2022-07-19T10:24:48Z</cp:lastPrinted>
  <dcterms:created xsi:type="dcterms:W3CDTF">2022-07-05T17:23:38Z</dcterms:created>
  <dcterms:modified xsi:type="dcterms:W3CDTF">2022-07-21T11:45:10Z</dcterms:modified>
</cp:coreProperties>
</file>